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3"/>
  </bookViews>
  <sheets>
    <sheet name="26.07" sheetId="1" r:id="rId1"/>
    <sheet name="23.08" sheetId="2" r:id="rId2"/>
    <sheet name="30.10." sheetId="3" r:id="rId3"/>
    <sheet name="23.11" sheetId="4" r:id="rId4"/>
  </sheets>
  <definedNames>
    <definedName name="_xlnm.Print_Area" localSheetId="1">'23.08'!$A$1:$S$55</definedName>
    <definedName name="_xlnm.Print_Area" localSheetId="3">'23.11'!$A$1:$S$55</definedName>
    <definedName name="_xlnm.Print_Area" localSheetId="0">'26.07'!$A$1:$Q$55</definedName>
    <definedName name="_xlnm.Print_Area" localSheetId="2">'30.10.'!$A$1:$S$55</definedName>
  </definedNames>
  <calcPr fullCalcOnLoad="1"/>
</workbook>
</file>

<file path=xl/sharedStrings.xml><?xml version="1.0" encoding="utf-8"?>
<sst xmlns="http://schemas.openxmlformats.org/spreadsheetml/2006/main" count="351" uniqueCount="75">
  <si>
    <t>x</t>
  </si>
  <si>
    <t>Lp</t>
  </si>
  <si>
    <t xml:space="preserve">Projekt </t>
  </si>
  <si>
    <t xml:space="preserve">Kate- goria intr- wen- cji fundu-szy struktural- nych </t>
  </si>
  <si>
    <t>Klasyfi- kacja (dział, rozdział)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</si>
  <si>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</si>
  <si>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</si>
  <si>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</si>
  <si>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</si>
  <si>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</si>
  <si>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Wydatki razem</t>
  </si>
  <si>
    <t xml:space="preserve">z tego:                                 </t>
  </si>
  <si>
    <t>Środki z budżetu UE</t>
  </si>
  <si>
    <t>z tego źródła finansowania:</t>
  </si>
  <si>
    <t xml:space="preserve">z tego żródła finansowania: </t>
  </si>
  <si>
    <t>obligacje</t>
  </si>
  <si>
    <t>pozostałe  **</t>
  </si>
  <si>
    <t>pożyczki i kredyty</t>
  </si>
  <si>
    <t>pozostałe</t>
  </si>
  <si>
    <t>Wydatki majątkowe razem</t>
  </si>
  <si>
    <t>1.1</t>
  </si>
  <si>
    <t>Ogółem I</t>
  </si>
  <si>
    <t xml:space="preserve">Środki z budżetu krajowego **    </t>
  </si>
  <si>
    <t>z tego:                           2012 r.</t>
  </si>
  <si>
    <t>1.2</t>
  </si>
  <si>
    <t>1.4</t>
  </si>
  <si>
    <t>pożyczki na prefin. z budżetu państwa</t>
  </si>
  <si>
    <t>Wydatki bieżące razem</t>
  </si>
  <si>
    <t xml:space="preserve">Ogółem </t>
  </si>
  <si>
    <t>z tego:                                                2012 r.</t>
  </si>
  <si>
    <t>z tego:                    w   2011 r. poniesiono</t>
  </si>
  <si>
    <t>RAZEM</t>
  </si>
  <si>
    <t xml:space="preserve">                              2012 r. </t>
  </si>
  <si>
    <t xml:space="preserve">2013 r. </t>
  </si>
  <si>
    <t>Wydatki na programy finansowane z udziałem środków, o których mowa w art. 5 ust 1 pkt 2 i 3, zał. Nr 6 do uchwały budżetowej - plan na 2017 rok</t>
  </si>
  <si>
    <t>Program: WRPO 2014 - 2020</t>
  </si>
  <si>
    <t xml:space="preserve">Program: WRPO 2014 - 2020  </t>
  </si>
  <si>
    <t>Oś priorytetowa 3: Energia</t>
  </si>
  <si>
    <t>Działalnie: 3.2 Poprawa efektywności energetycznej w sektorze publicznym i mieszkaniowym</t>
  </si>
  <si>
    <t>Nazwa projektu: "Termomodernizacja budynku Szkoły Podstawowej im. Wojska Polskiego w Lipnie"</t>
  </si>
  <si>
    <t>Nazwa projektu: "Gmina Lipno stawia na przedszkolaków"</t>
  </si>
  <si>
    <t>80101</t>
  </si>
  <si>
    <t>2017 r.</t>
  </si>
  <si>
    <t>2.1</t>
  </si>
  <si>
    <t xml:space="preserve">Działalnie: 8.1 Ograniczenia i zapobieganie przedwczesnemu kończeniu nauki szkolnej oraz wyrównanie dostepu do edukacji przedszkolnej i szkolnej  Umowa nr RPWP.08.01.01-30-0147/16-00 </t>
  </si>
  <si>
    <t>Program: PROW 2014 - 2020</t>
  </si>
  <si>
    <t xml:space="preserve">Działanie: 3.2 "Poprawa efektywności energetycznej w sektorze publicznym i mieszkaniowym" nr 3141/2017 z dnia 20.01.2017 r.             </t>
  </si>
  <si>
    <t>Uchwała Zarządu Województwa Wielkpolskiego</t>
  </si>
  <si>
    <t>Środki dla Leszczyńskiego Obszaru Strategicznej Inwestycji</t>
  </si>
  <si>
    <t>Nazwa projektu: "Termomodernizacja budynków Szkół w Wilkowicach, Goniembicach i Lipnie"</t>
  </si>
  <si>
    <t>Program:   PROW 2014 -2020</t>
  </si>
  <si>
    <t xml:space="preserve">Działanie: 8.1 Ograniczenia i zapobieganie przedwczesnemu kończeniu nauki szkolnej oraz wyrównywanie dostępu do edukacji przedszkolnej i szklonej </t>
  </si>
  <si>
    <t>Umowa nr RPWP.08.01.01-30-0147/16-00</t>
  </si>
  <si>
    <t>Program:   PROW 2014-2020</t>
  </si>
  <si>
    <t>Nazwa projektu: "Nowa szansa dla uczniów z Gminy Lipno"</t>
  </si>
  <si>
    <t>1.3</t>
  </si>
  <si>
    <t>Nazwa projektu: "Budowa sieci połączeń dróg dla rowerów w gminie Osieczna, Lipno i Rydzyna w ramach zadania ograniczenie niskiej emisji na terenie Aglomeracji Leszczyńskiej"</t>
  </si>
  <si>
    <t>Program:   WRPO 2014-2020</t>
  </si>
  <si>
    <t>Działanie: 3.3 Wspieranie strategii niskoemisyjnych, w tym mobilność miejska</t>
  </si>
  <si>
    <t>bieżąće</t>
  </si>
  <si>
    <t>majątkowe</t>
  </si>
  <si>
    <t>2.2</t>
  </si>
  <si>
    <t>2.3</t>
  </si>
  <si>
    <t>Program: WRPO 2014 -2020</t>
  </si>
  <si>
    <t>Umowa na środki unijne realizowane w ramach partnerstwa - Powiat leszczyński - Partner wiodący. Gmina Lipno w ramach Programu</t>
  </si>
  <si>
    <t>Nazwa projekty: "Działajmy razem z wiarą w lepsze jutro"</t>
  </si>
  <si>
    <t>Załącznik Nr 6 do do uchwały Rady Gminy Lipno nr XLIV/270/2017 z dnia 26.07.2017r.</t>
  </si>
  <si>
    <t>80104
80146</t>
  </si>
  <si>
    <t>Wydatki nie objęte umową</t>
  </si>
  <si>
    <t>Wydatki ogółrm</t>
  </si>
  <si>
    <t>zal 2 wydatki</t>
  </si>
  <si>
    <t>ta tabela</t>
  </si>
  <si>
    <t>Załącznik Nr 4 do do uchwały Rady Gminy Lipno nr XLVI/278/2017 z dnia 23.08.2017r.</t>
  </si>
  <si>
    <t>Załącznik Nr 6 do Uchwały Rady Gminy Lipno nr XLIX/292/2017z dnia 27.10.2017 r.</t>
  </si>
  <si>
    <t>Załącznik Nr 4 do Uchwały Rady Gminy Lipno nr L/.../2017z dnia 23.11.2017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</si>
</sst>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8.5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8"/>
      <name val="Arial CE"/>
      <family val="0"/>
    </font>
    <font>
      <b/>
      <sz val="10"/>
      <color indexed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4" fontId="2" fillId="2" borderId="22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6" fillId="0" borderId="23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6" fillId="4" borderId="32" xfId="0" applyNumberFormat="1" applyFont="1" applyFill="1" applyBorder="1" applyAlignment="1">
      <alignment horizontal="right"/>
    </xf>
    <xf numFmtId="4" fontId="6" fillId="4" borderId="33" xfId="0" applyNumberFormat="1" applyFont="1" applyFill="1" applyBorder="1" applyAlignment="1">
      <alignment horizontal="right"/>
    </xf>
    <xf numFmtId="4" fontId="6" fillId="4" borderId="34" xfId="0" applyNumberFormat="1" applyFont="1" applyFill="1" applyBorder="1" applyAlignment="1">
      <alignment horizontal="right"/>
    </xf>
    <xf numFmtId="4" fontId="6" fillId="4" borderId="20" xfId="0" applyNumberFormat="1" applyFont="1" applyFill="1" applyBorder="1" applyAlignment="1">
      <alignment horizontal="right"/>
    </xf>
    <xf numFmtId="4" fontId="6" fillId="4" borderId="12" xfId="0" applyNumberFormat="1" applyFont="1" applyFill="1" applyBorder="1" applyAlignment="1">
      <alignment/>
    </xf>
    <xf numFmtId="4" fontId="6" fillId="4" borderId="35" xfId="0" applyNumberFormat="1" applyFont="1" applyFill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4" fontId="6" fillId="34" borderId="32" xfId="0" applyNumberFormat="1" applyFont="1" applyFill="1" applyBorder="1" applyAlignment="1">
      <alignment horizontal="right"/>
    </xf>
    <xf numFmtId="4" fontId="6" fillId="34" borderId="33" xfId="0" applyNumberFormat="1" applyFont="1" applyFill="1" applyBorder="1" applyAlignment="1">
      <alignment horizontal="right"/>
    </xf>
    <xf numFmtId="4" fontId="6" fillId="34" borderId="34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/>
    </xf>
    <xf numFmtId="4" fontId="5" fillId="34" borderId="23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25" xfId="0" applyNumberFormat="1" applyFont="1" applyFill="1" applyBorder="1" applyAlignment="1">
      <alignment/>
    </xf>
    <xf numFmtId="4" fontId="5" fillId="34" borderId="31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0" fillId="34" borderId="22" xfId="0" applyNumberFormat="1" applyFont="1" applyFill="1" applyBorder="1" applyAlignment="1">
      <alignment/>
    </xf>
    <xf numFmtId="4" fontId="0" fillId="34" borderId="21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3" xfId="0" applyFont="1" applyFill="1" applyBorder="1" applyAlignment="1">
      <alignment horizontal="left" vertical="top" wrapText="1"/>
    </xf>
    <xf numFmtId="0" fontId="6" fillId="35" borderId="23" xfId="0" applyFont="1" applyFill="1" applyBorder="1" applyAlignment="1">
      <alignment horizontal="left" vertical="top" wrapText="1"/>
    </xf>
    <xf numFmtId="0" fontId="5" fillId="35" borderId="24" xfId="0" applyFont="1" applyFill="1" applyBorder="1" applyAlignment="1">
      <alignment/>
    </xf>
    <xf numFmtId="49" fontId="5" fillId="35" borderId="23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 horizontal="right"/>
    </xf>
    <xf numFmtId="4" fontId="5" fillId="35" borderId="31" xfId="0" applyNumberFormat="1" applyFont="1" applyFill="1" applyBorder="1" applyAlignment="1">
      <alignment horizontal="right"/>
    </xf>
    <xf numFmtId="4" fontId="5" fillId="35" borderId="29" xfId="0" applyNumberFormat="1" applyFont="1" applyFill="1" applyBorder="1" applyAlignment="1">
      <alignment horizontal="right"/>
    </xf>
    <xf numFmtId="4" fontId="5" fillId="35" borderId="36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5" fillId="35" borderId="37" xfId="0" applyNumberFormat="1" applyFont="1" applyFill="1" applyBorder="1" applyAlignment="1">
      <alignment horizontal="right"/>
    </xf>
    <xf numFmtId="4" fontId="5" fillId="35" borderId="11" xfId="0" applyNumberFormat="1" applyFont="1" applyFill="1" applyBorder="1" applyAlignment="1">
      <alignment horizontal="right"/>
    </xf>
    <xf numFmtId="0" fontId="5" fillId="35" borderId="23" xfId="0" applyFont="1" applyFill="1" applyBorder="1" applyAlignment="1">
      <alignment horizontal="right"/>
    </xf>
    <xf numFmtId="4" fontId="5" fillId="35" borderId="24" xfId="0" applyNumberFormat="1" applyFont="1" applyFill="1" applyBorder="1" applyAlignment="1">
      <alignment horizontal="right"/>
    </xf>
    <xf numFmtId="4" fontId="5" fillId="35" borderId="25" xfId="0" applyNumberFormat="1" applyFont="1" applyFill="1" applyBorder="1" applyAlignment="1">
      <alignment horizontal="right"/>
    </xf>
    <xf numFmtId="4" fontId="5" fillId="35" borderId="23" xfId="0" applyNumberFormat="1" applyFont="1" applyFill="1" applyBorder="1" applyAlignment="1">
      <alignment horizontal="right"/>
    </xf>
    <xf numFmtId="4" fontId="5" fillId="35" borderId="38" xfId="0" applyNumberFormat="1" applyFont="1" applyFill="1" applyBorder="1" applyAlignment="1">
      <alignment horizontal="right"/>
    </xf>
    <xf numFmtId="0" fontId="3" fillId="35" borderId="39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4" fontId="5" fillId="35" borderId="32" xfId="0" applyNumberFormat="1" applyFont="1" applyFill="1" applyBorder="1" applyAlignment="1">
      <alignment horizontal="right"/>
    </xf>
    <xf numFmtId="4" fontId="5" fillId="35" borderId="33" xfId="0" applyNumberFormat="1" applyFont="1" applyFill="1" applyBorder="1" applyAlignment="1">
      <alignment horizontal="right"/>
    </xf>
    <xf numFmtId="4" fontId="5" fillId="35" borderId="34" xfId="0" applyNumberFormat="1" applyFont="1" applyFill="1" applyBorder="1" applyAlignment="1">
      <alignment horizontal="right"/>
    </xf>
    <xf numFmtId="4" fontId="5" fillId="35" borderId="20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right"/>
    </xf>
    <xf numFmtId="4" fontId="6" fillId="35" borderId="14" xfId="0" applyNumberFormat="1" applyFont="1" applyFill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4" fontId="6" fillId="35" borderId="40" xfId="0" applyNumberFormat="1" applyFont="1" applyFill="1" applyBorder="1" applyAlignment="1">
      <alignment horizontal="right"/>
    </xf>
    <xf numFmtId="4" fontId="6" fillId="35" borderId="41" xfId="0" applyNumberFormat="1" applyFont="1" applyFill="1" applyBorder="1" applyAlignment="1">
      <alignment horizontal="right"/>
    </xf>
    <xf numFmtId="4" fontId="6" fillId="35" borderId="42" xfId="0" applyNumberFormat="1" applyFont="1" applyFill="1" applyBorder="1" applyAlignment="1">
      <alignment horizontal="right"/>
    </xf>
    <xf numFmtId="4" fontId="6" fillId="35" borderId="43" xfId="0" applyNumberFormat="1" applyFont="1" applyFill="1" applyBorder="1" applyAlignment="1">
      <alignment horizontal="right"/>
    </xf>
    <xf numFmtId="0" fontId="5" fillId="35" borderId="27" xfId="0" applyFont="1" applyFill="1" applyBorder="1" applyAlignment="1">
      <alignment/>
    </xf>
    <xf numFmtId="0" fontId="5" fillId="35" borderId="27" xfId="0" applyFont="1" applyFill="1" applyBorder="1" applyAlignment="1">
      <alignment horizontal="left" vertical="top" wrapText="1"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4" fontId="5" fillId="35" borderId="26" xfId="0" applyNumberFormat="1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21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4" fontId="5" fillId="35" borderId="28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0" fontId="48" fillId="0" borderId="10" xfId="0" applyFont="1" applyBorder="1" applyAlignment="1">
      <alignment horizontal="center"/>
    </xf>
    <xf numFmtId="0" fontId="48" fillId="0" borderId="32" xfId="0" applyFont="1" applyBorder="1" applyAlignment="1">
      <alignment/>
    </xf>
    <xf numFmtId="4" fontId="49" fillId="34" borderId="32" xfId="0" applyNumberFormat="1" applyFont="1" applyFill="1" applyBorder="1" applyAlignment="1">
      <alignment/>
    </xf>
    <xf numFmtId="4" fontId="49" fillId="34" borderId="33" xfId="0" applyNumberFormat="1" applyFont="1" applyFill="1" applyBorder="1" applyAlignment="1">
      <alignment/>
    </xf>
    <xf numFmtId="4" fontId="49" fillId="34" borderId="34" xfId="0" applyNumberFormat="1" applyFont="1" applyFill="1" applyBorder="1" applyAlignment="1">
      <alignment/>
    </xf>
    <xf numFmtId="0" fontId="49" fillId="0" borderId="44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/>
    </xf>
    <xf numFmtId="0" fontId="49" fillId="34" borderId="46" xfId="0" applyFont="1" applyFill="1" applyBorder="1" applyAlignment="1">
      <alignment horizontal="center"/>
    </xf>
    <xf numFmtId="0" fontId="49" fillId="34" borderId="47" xfId="0" applyFont="1" applyFill="1" applyBorder="1" applyAlignment="1">
      <alignment horizontal="center"/>
    </xf>
    <xf numFmtId="0" fontId="49" fillId="34" borderId="48" xfId="0" applyFont="1" applyFill="1" applyBorder="1" applyAlignment="1">
      <alignment horizontal="center"/>
    </xf>
    <xf numFmtId="0" fontId="49" fillId="0" borderId="46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/>
    </xf>
    <xf numFmtId="0" fontId="49" fillId="0" borderId="48" xfId="0" applyFont="1" applyFill="1" applyBorder="1" applyAlignment="1">
      <alignment horizontal="center"/>
    </xf>
    <xf numFmtId="4" fontId="47" fillId="0" borderId="0" xfId="0" applyNumberFormat="1" applyFont="1" applyAlignment="1">
      <alignment/>
    </xf>
    <xf numFmtId="0" fontId="49" fillId="33" borderId="43" xfId="0" applyFont="1" applyFill="1" applyBorder="1" applyAlignment="1">
      <alignment horizontal="left"/>
    </xf>
    <xf numFmtId="0" fontId="49" fillId="33" borderId="41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/>
    </xf>
    <xf numFmtId="4" fontId="49" fillId="33" borderId="21" xfId="0" applyNumberFormat="1" applyFont="1" applyFill="1" applyBorder="1" applyAlignment="1">
      <alignment/>
    </xf>
    <xf numFmtId="4" fontId="49" fillId="33" borderId="32" xfId="0" applyNumberFormat="1" applyFont="1" applyFill="1" applyBorder="1" applyAlignment="1">
      <alignment/>
    </xf>
    <xf numFmtId="4" fontId="49" fillId="33" borderId="33" xfId="0" applyNumberFormat="1" applyFont="1" applyFill="1" applyBorder="1" applyAlignment="1">
      <alignment/>
    </xf>
    <xf numFmtId="4" fontId="49" fillId="33" borderId="34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37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49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13" fillId="33" borderId="24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35" borderId="43" xfId="0" applyFont="1" applyFill="1" applyBorder="1" applyAlignment="1">
      <alignment horizontal="left" vertical="top" wrapText="1"/>
    </xf>
    <xf numFmtId="0" fontId="5" fillId="35" borderId="39" xfId="0" applyFont="1" applyFill="1" applyBorder="1" applyAlignment="1">
      <alignment/>
    </xf>
    <xf numFmtId="0" fontId="5" fillId="35" borderId="50" xfId="0" applyFont="1" applyFill="1" applyBorder="1" applyAlignment="1">
      <alignment/>
    </xf>
    <xf numFmtId="4" fontId="5" fillId="35" borderId="39" xfId="0" applyNumberFormat="1" applyFont="1" applyFill="1" applyBorder="1" applyAlignment="1">
      <alignment/>
    </xf>
    <xf numFmtId="4" fontId="5" fillId="35" borderId="51" xfId="0" applyNumberFormat="1" applyFont="1" applyFill="1" applyBorder="1" applyAlignment="1">
      <alignment/>
    </xf>
    <xf numFmtId="4" fontId="5" fillId="35" borderId="50" xfId="0" applyNumberFormat="1" applyFont="1" applyFill="1" applyBorder="1" applyAlignment="1">
      <alignment/>
    </xf>
    <xf numFmtId="4" fontId="5" fillId="35" borderId="5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35" borderId="23" xfId="0" applyFont="1" applyFill="1" applyBorder="1" applyAlignment="1">
      <alignment horizontal="left" vertical="top" wrapText="1"/>
    </xf>
    <xf numFmtId="4" fontId="5" fillId="35" borderId="24" xfId="0" applyNumberFormat="1" applyFont="1" applyFill="1" applyBorder="1" applyAlignment="1">
      <alignment/>
    </xf>
    <xf numFmtId="4" fontId="5" fillId="35" borderId="23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4" fontId="5" fillId="35" borderId="25" xfId="0" applyNumberFormat="1" applyFont="1" applyFill="1" applyBorder="1" applyAlignment="1">
      <alignment/>
    </xf>
    <xf numFmtId="0" fontId="5" fillId="35" borderId="23" xfId="0" applyFont="1" applyFill="1" applyBorder="1" applyAlignment="1">
      <alignment horizontal="right" vertical="top" wrapText="1"/>
    </xf>
    <xf numFmtId="4" fontId="5" fillId="35" borderId="53" xfId="0" applyNumberFormat="1" applyFont="1" applyFill="1" applyBorder="1" applyAlignment="1">
      <alignment/>
    </xf>
    <xf numFmtId="0" fontId="3" fillId="35" borderId="46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0" fontId="5" fillId="35" borderId="26" xfId="0" applyFont="1" applyFill="1" applyBorder="1" applyAlignment="1">
      <alignment horizontal="center"/>
    </xf>
    <xf numFmtId="4" fontId="6" fillId="4" borderId="15" xfId="0" applyNumberFormat="1" applyFont="1" applyFill="1" applyBorder="1" applyAlignment="1">
      <alignment/>
    </xf>
    <xf numFmtId="4" fontId="6" fillId="4" borderId="56" xfId="0" applyNumberFormat="1" applyFont="1" applyFill="1" applyBorder="1" applyAlignment="1">
      <alignment/>
    </xf>
    <xf numFmtId="4" fontId="6" fillId="4" borderId="42" xfId="0" applyNumberFormat="1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6" fillId="0" borderId="43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5" fillId="0" borderId="51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4" fontId="5" fillId="0" borderId="52" xfId="0" applyNumberFormat="1" applyFont="1" applyFill="1" applyBorder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6" fillId="0" borderId="20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4" fontId="5" fillId="0" borderId="24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40" xfId="0" applyNumberFormat="1" applyFont="1" applyFill="1" applyBorder="1" applyAlignment="1">
      <alignment horizontal="right"/>
    </xf>
    <xf numFmtId="4" fontId="6" fillId="0" borderId="41" xfId="0" applyNumberFormat="1" applyFont="1" applyFill="1" applyBorder="1" applyAlignment="1">
      <alignment horizontal="right"/>
    </xf>
    <xf numFmtId="4" fontId="6" fillId="0" borderId="42" xfId="0" applyNumberFormat="1" applyFont="1" applyFill="1" applyBorder="1" applyAlignment="1">
      <alignment horizontal="right"/>
    </xf>
    <xf numFmtId="4" fontId="6" fillId="0" borderId="43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top" wrapText="1"/>
    </xf>
    <xf numFmtId="4" fontId="5" fillId="0" borderId="24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53" xfId="0" applyNumberFormat="1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0" borderId="56" xfId="0" applyNumberFormat="1" applyFont="1" applyFill="1" applyBorder="1" applyAlignment="1">
      <alignment/>
    </xf>
    <xf numFmtId="0" fontId="5" fillId="0" borderId="29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right"/>
    </xf>
    <xf numFmtId="0" fontId="3" fillId="0" borderId="3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5" fillId="0" borderId="27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/>
    </xf>
    <xf numFmtId="0" fontId="5" fillId="0" borderId="23" xfId="0" applyFont="1" applyFill="1" applyBorder="1" applyAlignment="1">
      <alignment horizontal="right" vertical="top" wrapText="1"/>
    </xf>
    <xf numFmtId="0" fontId="5" fillId="0" borderId="43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4" fontId="5" fillId="0" borderId="57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4" fontId="6" fillId="0" borderId="60" xfId="0" applyNumberFormat="1" applyFont="1" applyFill="1" applyBorder="1" applyAlignment="1">
      <alignment/>
    </xf>
    <xf numFmtId="4" fontId="5" fillId="0" borderId="61" xfId="0" applyNumberFormat="1" applyFont="1" applyFill="1" applyBorder="1" applyAlignment="1">
      <alignment/>
    </xf>
    <xf numFmtId="0" fontId="3" fillId="0" borderId="4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horizontal="right" vertical="center"/>
    </xf>
    <xf numFmtId="4" fontId="6" fillId="0" borderId="33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40" xfId="0" applyNumberFormat="1" applyFont="1" applyFill="1" applyBorder="1" applyAlignment="1">
      <alignment horizontal="right" vertical="center"/>
    </xf>
    <xf numFmtId="4" fontId="6" fillId="0" borderId="41" xfId="0" applyNumberFormat="1" applyFont="1" applyFill="1" applyBorder="1" applyAlignment="1">
      <alignment horizontal="right" vertical="center"/>
    </xf>
    <xf numFmtId="4" fontId="6" fillId="0" borderId="42" xfId="0" applyNumberFormat="1" applyFont="1" applyFill="1" applyBorder="1" applyAlignment="1">
      <alignment horizontal="right" vertical="center"/>
    </xf>
    <xf numFmtId="4" fontId="6" fillId="0" borderId="43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0" borderId="34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2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4" fontId="5" fillId="34" borderId="24" xfId="0" applyNumberFormat="1" applyFont="1" applyFill="1" applyBorder="1" applyAlignment="1">
      <alignment vertical="center"/>
    </xf>
    <xf numFmtId="4" fontId="5" fillId="34" borderId="23" xfId="0" applyNumberFormat="1" applyFont="1" applyFill="1" applyBorder="1" applyAlignment="1">
      <alignment vertical="center"/>
    </xf>
    <xf numFmtId="4" fontId="5" fillId="34" borderId="26" xfId="0" applyNumberFormat="1" applyFont="1" applyFill="1" applyBorder="1" applyAlignment="1">
      <alignment vertical="center"/>
    </xf>
    <xf numFmtId="4" fontId="5" fillId="34" borderId="57" xfId="0" applyNumberFormat="1" applyFont="1" applyFill="1" applyBorder="1" applyAlignment="1">
      <alignment vertical="center"/>
    </xf>
    <xf numFmtId="4" fontId="5" fillId="34" borderId="25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vertical="center"/>
    </xf>
    <xf numFmtId="4" fontId="5" fillId="0" borderId="53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vertical="center"/>
    </xf>
    <xf numFmtId="4" fontId="5" fillId="0" borderId="52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5" fillId="0" borderId="57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0" borderId="60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4" fontId="6" fillId="0" borderId="56" xfId="0" applyNumberFormat="1" applyFont="1" applyFill="1" applyBorder="1" applyAlignment="1">
      <alignment vertical="center"/>
    </xf>
    <xf numFmtId="4" fontId="5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7" fillId="0" borderId="0" xfId="0" applyNumberFormat="1" applyFont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6" fillId="34" borderId="43" xfId="0" applyFont="1" applyFill="1" applyBorder="1" applyAlignment="1">
      <alignment horizontal="left" vertical="center" wrapText="1"/>
    </xf>
    <xf numFmtId="0" fontId="5" fillId="34" borderId="39" xfId="0" applyFont="1" applyFill="1" applyBorder="1" applyAlignment="1">
      <alignment vertical="center"/>
    </xf>
    <xf numFmtId="0" fontId="5" fillId="34" borderId="50" xfId="0" applyFont="1" applyFill="1" applyBorder="1" applyAlignment="1">
      <alignment vertical="center"/>
    </xf>
    <xf numFmtId="4" fontId="5" fillId="34" borderId="39" xfId="0" applyNumberFormat="1" applyFont="1" applyFill="1" applyBorder="1" applyAlignment="1">
      <alignment vertical="center"/>
    </xf>
    <xf numFmtId="4" fontId="5" fillId="34" borderId="51" xfId="0" applyNumberFormat="1" applyFont="1" applyFill="1" applyBorder="1" applyAlignment="1">
      <alignment vertical="center"/>
    </xf>
    <xf numFmtId="4" fontId="5" fillId="34" borderId="50" xfId="0" applyNumberFormat="1" applyFont="1" applyFill="1" applyBorder="1" applyAlignment="1">
      <alignment vertical="center"/>
    </xf>
    <xf numFmtId="4" fontId="5" fillId="34" borderId="52" xfId="0" applyNumberFormat="1" applyFont="1" applyFill="1" applyBorder="1" applyAlignment="1">
      <alignment vertical="center"/>
    </xf>
    <xf numFmtId="4" fontId="5" fillId="34" borderId="61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/>
    </xf>
    <xf numFmtId="4" fontId="5" fillId="0" borderId="6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63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top" wrapText="1"/>
    </xf>
    <xf numFmtId="0" fontId="3" fillId="35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/>
    </xf>
    <xf numFmtId="0" fontId="5" fillId="35" borderId="64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 vertical="center" wrapText="1"/>
    </xf>
    <xf numFmtId="0" fontId="5" fillId="35" borderId="65" xfId="0" applyFont="1" applyFill="1" applyBorder="1" applyAlignment="1">
      <alignment horizontal="left" vertical="center" wrapText="1"/>
    </xf>
    <xf numFmtId="0" fontId="5" fillId="35" borderId="66" xfId="0" applyFont="1" applyFill="1" applyBorder="1" applyAlignment="1">
      <alignment horizontal="left" vertical="center" wrapText="1"/>
    </xf>
    <xf numFmtId="0" fontId="5" fillId="35" borderId="44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35" borderId="15" xfId="0" applyFont="1" applyFill="1" applyBorder="1" applyAlignment="1">
      <alignment horizontal="center"/>
    </xf>
    <xf numFmtId="0" fontId="5" fillId="35" borderId="63" xfId="0" applyFont="1" applyFill="1" applyBorder="1" applyAlignment="1">
      <alignment horizontal="center"/>
    </xf>
    <xf numFmtId="0" fontId="5" fillId="35" borderId="67" xfId="0" applyFont="1" applyFill="1" applyBorder="1" applyAlignment="1">
      <alignment horizontal="left" vertical="center" wrapText="1"/>
    </xf>
    <xf numFmtId="0" fontId="5" fillId="35" borderId="53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vertical="top" wrapText="1"/>
    </xf>
    <xf numFmtId="0" fontId="5" fillId="35" borderId="35" xfId="0" applyFont="1" applyFill="1" applyBorder="1" applyAlignment="1">
      <alignment vertical="top" wrapText="1"/>
    </xf>
    <xf numFmtId="0" fontId="5" fillId="35" borderId="63" xfId="0" applyFont="1" applyFill="1" applyBorder="1" applyAlignment="1">
      <alignment vertical="top" wrapText="1"/>
    </xf>
    <xf numFmtId="0" fontId="5" fillId="35" borderId="53" xfId="0" applyFont="1" applyFill="1" applyBorder="1" applyAlignment="1">
      <alignment vertical="top" wrapText="1"/>
    </xf>
    <xf numFmtId="0" fontId="5" fillId="35" borderId="30" xfId="0" applyFont="1" applyFill="1" applyBorder="1" applyAlignment="1">
      <alignment vertical="top" wrapText="1"/>
    </xf>
    <xf numFmtId="0" fontId="5" fillId="35" borderId="55" xfId="0" applyFont="1" applyFill="1" applyBorder="1" applyAlignment="1">
      <alignment vertical="top" wrapText="1"/>
    </xf>
    <xf numFmtId="0" fontId="5" fillId="35" borderId="65" xfId="0" applyFont="1" applyFill="1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/>
    </xf>
    <xf numFmtId="0" fontId="5" fillId="35" borderId="70" xfId="0" applyFont="1" applyFill="1" applyBorder="1" applyAlignment="1">
      <alignment horizontal="left" vertical="center" wrapText="1"/>
    </xf>
    <xf numFmtId="0" fontId="5" fillId="35" borderId="68" xfId="0" applyFont="1" applyFill="1" applyBorder="1" applyAlignment="1">
      <alignment horizontal="left" vertical="center" wrapText="1"/>
    </xf>
    <xf numFmtId="0" fontId="5" fillId="35" borderId="69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35" borderId="71" xfId="0" applyFont="1" applyFill="1" applyBorder="1" applyAlignment="1">
      <alignment horizontal="center"/>
    </xf>
    <xf numFmtId="0" fontId="5" fillId="35" borderId="7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.375" style="121" customWidth="1"/>
    <col min="2" max="2" width="31.875" style="121" customWidth="1"/>
    <col min="3" max="3" width="5.375" style="121" customWidth="1"/>
    <col min="4" max="4" width="6.375" style="121" customWidth="1"/>
    <col min="5" max="5" width="11.375" style="122" hidden="1" customWidth="1"/>
    <col min="6" max="6" width="10.125" style="122" hidden="1" customWidth="1"/>
    <col min="7" max="7" width="10.00390625" style="122" hidden="1" customWidth="1"/>
    <col min="8" max="8" width="14.125" style="121" customWidth="1"/>
    <col min="9" max="9" width="11.75390625" style="121" customWidth="1"/>
    <col min="10" max="10" width="10.625" style="121" customWidth="1"/>
    <col min="11" max="11" width="4.75390625" style="121" customWidth="1"/>
    <col min="12" max="12" width="13.75390625" style="121" customWidth="1"/>
    <col min="13" max="13" width="12.00390625" style="121" customWidth="1"/>
    <col min="14" max="14" width="10.625" style="121" customWidth="1"/>
    <col min="15" max="15" width="9.625" style="121" customWidth="1"/>
    <col min="16" max="16" width="5.25390625" style="121" customWidth="1"/>
    <col min="17" max="17" width="14.625" style="121" customWidth="1"/>
    <col min="18" max="18" width="9.125" style="121" customWidth="1"/>
    <col min="19" max="21" width="11.75390625" style="121" bestFit="1" customWidth="1"/>
    <col min="22" max="22" width="10.125" style="121" bestFit="1" customWidth="1"/>
    <col min="23" max="16384" width="9.125" style="121" customWidth="1"/>
  </cols>
  <sheetData>
    <row r="1" spans="5:11" s="157" customFormat="1" ht="12.75">
      <c r="E1" s="158"/>
      <c r="F1" s="158"/>
      <c r="G1" s="158"/>
      <c r="K1" s="159" t="s">
        <v>66</v>
      </c>
    </row>
    <row r="2" spans="5:12" s="157" customFormat="1" ht="18" customHeight="1">
      <c r="E2" s="158"/>
      <c r="F2" s="158"/>
      <c r="G2" s="158"/>
      <c r="L2" s="160"/>
    </row>
    <row r="3" spans="1:18" s="1" customFormat="1" ht="12.75">
      <c r="A3" s="497" t="s">
        <v>34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0"/>
    </row>
    <row r="4" spans="1:18" s="1" customFormat="1" ht="16.5" customHeight="1" thickBo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0"/>
    </row>
    <row r="5" spans="1:17" s="157" customFormat="1" ht="12.75" customHeight="1">
      <c r="A5" s="502" t="s">
        <v>1</v>
      </c>
      <c r="B5" s="503" t="s">
        <v>2</v>
      </c>
      <c r="C5" s="513" t="s">
        <v>3</v>
      </c>
      <c r="D5" s="503" t="s">
        <v>4</v>
      </c>
      <c r="E5" s="498" t="s">
        <v>5</v>
      </c>
      <c r="F5" s="506" t="s">
        <v>6</v>
      </c>
      <c r="G5" s="507"/>
      <c r="H5" s="526" t="s">
        <v>7</v>
      </c>
      <c r="I5" s="527"/>
      <c r="J5" s="527"/>
      <c r="K5" s="527"/>
      <c r="L5" s="527"/>
      <c r="M5" s="527"/>
      <c r="N5" s="527"/>
      <c r="O5" s="527"/>
      <c r="P5" s="527"/>
      <c r="Q5" s="528"/>
    </row>
    <row r="6" spans="1:18" s="157" customFormat="1" ht="15">
      <c r="A6" s="501"/>
      <c r="B6" s="504"/>
      <c r="C6" s="514"/>
      <c r="D6" s="504"/>
      <c r="E6" s="499"/>
      <c r="F6" s="532" t="s">
        <v>8</v>
      </c>
      <c r="G6" s="534" t="s">
        <v>9</v>
      </c>
      <c r="H6" s="529" t="s">
        <v>42</v>
      </c>
      <c r="I6" s="530"/>
      <c r="J6" s="530"/>
      <c r="K6" s="530"/>
      <c r="L6" s="530"/>
      <c r="M6" s="530"/>
      <c r="N6" s="530"/>
      <c r="O6" s="530"/>
      <c r="P6" s="530"/>
      <c r="Q6" s="531"/>
      <c r="R6" s="161"/>
    </row>
    <row r="7" spans="1:18" s="157" customFormat="1" ht="13.5" thickBot="1">
      <c r="A7" s="501"/>
      <c r="B7" s="504"/>
      <c r="C7" s="514"/>
      <c r="D7" s="504"/>
      <c r="E7" s="499"/>
      <c r="F7" s="533"/>
      <c r="G7" s="535"/>
      <c r="H7" s="500" t="s">
        <v>10</v>
      </c>
      <c r="I7" s="516" t="s">
        <v>11</v>
      </c>
      <c r="J7" s="516"/>
      <c r="K7" s="516"/>
      <c r="L7" s="516"/>
      <c r="M7" s="516"/>
      <c r="N7" s="516"/>
      <c r="O7" s="516"/>
      <c r="P7" s="516"/>
      <c r="Q7" s="517"/>
      <c r="R7" s="161"/>
    </row>
    <row r="8" spans="1:18" s="157" customFormat="1" ht="12.75">
      <c r="A8" s="501"/>
      <c r="B8" s="504"/>
      <c r="C8" s="514"/>
      <c r="D8" s="504"/>
      <c r="E8" s="499"/>
      <c r="F8" s="533"/>
      <c r="G8" s="535"/>
      <c r="H8" s="539"/>
      <c r="I8" s="536" t="s">
        <v>22</v>
      </c>
      <c r="J8" s="537"/>
      <c r="K8" s="537"/>
      <c r="L8" s="538"/>
      <c r="M8" s="502" t="s">
        <v>12</v>
      </c>
      <c r="N8" s="505"/>
      <c r="O8" s="505"/>
      <c r="P8" s="505"/>
      <c r="Q8" s="503"/>
      <c r="R8" s="161"/>
    </row>
    <row r="9" spans="1:18" s="157" customFormat="1" ht="12.75">
      <c r="A9" s="501"/>
      <c r="B9" s="504"/>
      <c r="C9" s="514"/>
      <c r="D9" s="504"/>
      <c r="E9" s="499"/>
      <c r="F9" s="533"/>
      <c r="G9" s="535"/>
      <c r="H9" s="539"/>
      <c r="I9" s="500" t="s">
        <v>10</v>
      </c>
      <c r="J9" s="510" t="s">
        <v>13</v>
      </c>
      <c r="K9" s="510"/>
      <c r="L9" s="504"/>
      <c r="M9" s="500" t="s">
        <v>10</v>
      </c>
      <c r="N9" s="511" t="s">
        <v>14</v>
      </c>
      <c r="O9" s="511"/>
      <c r="P9" s="511"/>
      <c r="Q9" s="512"/>
      <c r="R9" s="161"/>
    </row>
    <row r="10" spans="1:18" s="157" customFormat="1" ht="56.25" customHeight="1" thickBot="1">
      <c r="A10" s="501"/>
      <c r="B10" s="504"/>
      <c r="C10" s="515"/>
      <c r="D10" s="504"/>
      <c r="E10" s="499"/>
      <c r="F10" s="533"/>
      <c r="G10" s="535"/>
      <c r="H10" s="539"/>
      <c r="I10" s="501"/>
      <c r="J10" s="38" t="s">
        <v>17</v>
      </c>
      <c r="K10" s="38" t="s">
        <v>15</v>
      </c>
      <c r="L10" s="39" t="s">
        <v>16</v>
      </c>
      <c r="M10" s="501"/>
      <c r="N10" s="38" t="s">
        <v>26</v>
      </c>
      <c r="O10" s="38" t="s">
        <v>17</v>
      </c>
      <c r="P10" s="38" t="s">
        <v>15</v>
      </c>
      <c r="Q10" s="39" t="s">
        <v>18</v>
      </c>
      <c r="R10" s="161"/>
    </row>
    <row r="11" spans="1:17" s="157" customFormat="1" ht="13.5" hidden="1" thickBot="1">
      <c r="A11" s="4"/>
      <c r="B11" s="5"/>
      <c r="C11" s="4"/>
      <c r="D11" s="5"/>
      <c r="E11" s="41"/>
      <c r="F11" s="42"/>
      <c r="G11" s="43"/>
      <c r="H11" s="9"/>
      <c r="I11" s="6"/>
      <c r="J11" s="7"/>
      <c r="K11" s="7"/>
      <c r="L11" s="5"/>
      <c r="M11" s="8"/>
      <c r="N11" s="7"/>
      <c r="O11" s="7"/>
      <c r="P11" s="7"/>
      <c r="Q11" s="5"/>
    </row>
    <row r="12" spans="1:17" s="157" customFormat="1" ht="18" customHeight="1" thickBot="1">
      <c r="A12" s="2"/>
      <c r="B12" s="3"/>
      <c r="C12" s="10"/>
      <c r="D12" s="11"/>
      <c r="E12" s="45"/>
      <c r="F12" s="46"/>
      <c r="G12" s="44"/>
      <c r="H12" s="13"/>
      <c r="I12" s="10"/>
      <c r="J12" s="12"/>
      <c r="K12" s="12"/>
      <c r="L12" s="11"/>
      <c r="M12" s="10"/>
      <c r="N12" s="12"/>
      <c r="O12" s="12"/>
      <c r="P12" s="12"/>
      <c r="Q12" s="11"/>
    </row>
    <row r="13" spans="1:17" s="1" customFormat="1" ht="13.5" thickBot="1">
      <c r="A13" s="163">
        <v>1</v>
      </c>
      <c r="B13" s="164" t="s">
        <v>19</v>
      </c>
      <c r="C13" s="508" t="s">
        <v>0</v>
      </c>
      <c r="D13" s="509"/>
      <c r="E13" s="47">
        <f>SUM(F13:G13)</f>
        <v>1272992.42</v>
      </c>
      <c r="F13" s="48">
        <v>755516.42</v>
      </c>
      <c r="G13" s="49">
        <v>517476</v>
      </c>
      <c r="H13" s="35">
        <f>SUM(M13,I13)</f>
        <v>1701487.0100000002</v>
      </c>
      <c r="I13" s="32">
        <f>SUM(J13:L13)</f>
        <v>668711.13</v>
      </c>
      <c r="J13" s="33">
        <f>SUM(J16)</f>
        <v>0</v>
      </c>
      <c r="K13" s="33">
        <v>0</v>
      </c>
      <c r="L13" s="34">
        <f>SUM(L16,L24,L31,L46,L39,)</f>
        <v>668711.13</v>
      </c>
      <c r="M13" s="32">
        <f>SUM(N13:Q13)</f>
        <v>1032775.8800000001</v>
      </c>
      <c r="N13" s="33">
        <f>SUM(N16)</f>
        <v>0</v>
      </c>
      <c r="O13" s="33">
        <v>0</v>
      </c>
      <c r="P13" s="33">
        <v>0</v>
      </c>
      <c r="Q13" s="34">
        <f>SUM(Q16,Q24,Q31,Q39)</f>
        <v>1032775.8800000001</v>
      </c>
    </row>
    <row r="14" spans="1:17" s="157" customFormat="1" ht="12.75">
      <c r="A14" s="496" t="s">
        <v>20</v>
      </c>
      <c r="B14" s="62" t="s">
        <v>36</v>
      </c>
      <c r="C14" s="520" t="s">
        <v>38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2"/>
    </row>
    <row r="15" spans="1:17" s="157" customFormat="1" ht="23.25" customHeight="1" thickBot="1">
      <c r="A15" s="496"/>
      <c r="B15" s="63" t="s">
        <v>37</v>
      </c>
      <c r="C15" s="523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5"/>
    </row>
    <row r="16" spans="1:20" s="157" customFormat="1" ht="42" customHeight="1" thickBot="1">
      <c r="A16" s="496"/>
      <c r="B16" s="64" t="s">
        <v>39</v>
      </c>
      <c r="C16" s="65"/>
      <c r="D16" s="66" t="s">
        <v>41</v>
      </c>
      <c r="E16" s="67">
        <f>SUM(F16:G16)</f>
        <v>1272992.42</v>
      </c>
      <c r="F16" s="68">
        <v>755516.42</v>
      </c>
      <c r="G16" s="69">
        <v>517476</v>
      </c>
      <c r="H16" s="70">
        <f>SUM(M16,I16)</f>
        <v>527240.0700000001</v>
      </c>
      <c r="I16" s="71">
        <f>SUM(J16:L16)</f>
        <v>105851.49</v>
      </c>
      <c r="J16" s="72">
        <v>0</v>
      </c>
      <c r="K16" s="72">
        <v>0</v>
      </c>
      <c r="L16" s="73">
        <v>105851.49</v>
      </c>
      <c r="M16" s="71">
        <f>SUM(N16:Q16)</f>
        <v>421388.58</v>
      </c>
      <c r="N16" s="72">
        <v>0</v>
      </c>
      <c r="O16" s="72">
        <v>0</v>
      </c>
      <c r="P16" s="72">
        <v>0</v>
      </c>
      <c r="Q16" s="73">
        <v>421388.58</v>
      </c>
      <c r="T16" s="162">
        <f>1701487.01-H13</f>
        <v>0</v>
      </c>
    </row>
    <row r="17" spans="1:17" s="157" customFormat="1" ht="12.75" hidden="1">
      <c r="A17" s="496"/>
      <c r="B17" s="74" t="s">
        <v>23</v>
      </c>
      <c r="C17" s="65"/>
      <c r="D17" s="62"/>
      <c r="E17" s="75">
        <f>SUM(F17:G17)</f>
        <v>634530.24</v>
      </c>
      <c r="F17" s="76">
        <v>376591.24</v>
      </c>
      <c r="G17" s="77">
        <v>257939</v>
      </c>
      <c r="H17" s="78">
        <f>SUM(M17,I17)</f>
        <v>0</v>
      </c>
      <c r="I17" s="75">
        <f>SUM(J17:L17)</f>
        <v>0</v>
      </c>
      <c r="J17" s="76">
        <v>0</v>
      </c>
      <c r="K17" s="76">
        <v>0</v>
      </c>
      <c r="L17" s="77">
        <v>0</v>
      </c>
      <c r="M17" s="75">
        <f>SUM(N17:Q17)</f>
        <v>0</v>
      </c>
      <c r="N17" s="76">
        <v>0</v>
      </c>
      <c r="O17" s="76">
        <v>0</v>
      </c>
      <c r="P17" s="76">
        <v>0</v>
      </c>
      <c r="Q17" s="77">
        <v>0</v>
      </c>
    </row>
    <row r="18" spans="1:17" s="157" customFormat="1" ht="13.5" hidden="1" thickBot="1">
      <c r="A18" s="496"/>
      <c r="B18" s="74">
        <v>2017</v>
      </c>
      <c r="C18" s="65"/>
      <c r="D18" s="62"/>
      <c r="E18" s="75">
        <f>SUM(F18:G18)</f>
        <v>638462.1799999999</v>
      </c>
      <c r="F18" s="76">
        <v>378925.18</v>
      </c>
      <c r="G18" s="77">
        <v>259537</v>
      </c>
      <c r="H18" s="78">
        <f>SUM(M18,I18)</f>
        <v>0</v>
      </c>
      <c r="I18" s="75">
        <f>SUM(J18:L18)</f>
        <v>0</v>
      </c>
      <c r="J18" s="76">
        <v>0</v>
      </c>
      <c r="K18" s="76">
        <v>0</v>
      </c>
      <c r="L18" s="77">
        <v>0</v>
      </c>
      <c r="M18" s="75">
        <f>SUM(N18:Q18)</f>
        <v>0</v>
      </c>
      <c r="N18" s="76">
        <v>0</v>
      </c>
      <c r="O18" s="76">
        <v>0</v>
      </c>
      <c r="P18" s="76">
        <v>0</v>
      </c>
      <c r="Q18" s="77">
        <v>0</v>
      </c>
    </row>
    <row r="19" spans="1:17" s="157" customFormat="1" ht="13.5" hidden="1" thickBot="1">
      <c r="A19" s="79"/>
      <c r="B19" s="80" t="s">
        <v>21</v>
      </c>
      <c r="C19" s="518" t="s">
        <v>0</v>
      </c>
      <c r="D19" s="519"/>
      <c r="E19" s="81">
        <f aca="true" t="shared" si="0" ref="E19:Q19">SUM(E17:E18)</f>
        <v>1272992.42</v>
      </c>
      <c r="F19" s="82">
        <f>SUM(F17:F18)</f>
        <v>755516.4199999999</v>
      </c>
      <c r="G19" s="83">
        <f t="shared" si="0"/>
        <v>517476</v>
      </c>
      <c r="H19" s="84">
        <f t="shared" si="0"/>
        <v>0</v>
      </c>
      <c r="I19" s="81">
        <f t="shared" si="0"/>
        <v>0</v>
      </c>
      <c r="J19" s="82">
        <f t="shared" si="0"/>
        <v>0</v>
      </c>
      <c r="K19" s="82">
        <f t="shared" si="0"/>
        <v>0</v>
      </c>
      <c r="L19" s="83">
        <f t="shared" si="0"/>
        <v>0</v>
      </c>
      <c r="M19" s="81">
        <f t="shared" si="0"/>
        <v>0</v>
      </c>
      <c r="N19" s="82">
        <f t="shared" si="0"/>
        <v>0</v>
      </c>
      <c r="O19" s="82">
        <f t="shared" si="0"/>
        <v>0</v>
      </c>
      <c r="P19" s="82">
        <f t="shared" si="0"/>
        <v>0</v>
      </c>
      <c r="Q19" s="83">
        <f t="shared" si="0"/>
        <v>0</v>
      </c>
    </row>
    <row r="20" spans="1:17" s="157" customFormat="1" ht="12.75" hidden="1">
      <c r="A20" s="85">
        <v>1</v>
      </c>
      <c r="B20" s="86">
        <v>2</v>
      </c>
      <c r="C20" s="87">
        <v>3</v>
      </c>
      <c r="D20" s="86">
        <v>4</v>
      </c>
      <c r="E20" s="87">
        <v>5</v>
      </c>
      <c r="F20" s="88">
        <v>6</v>
      </c>
      <c r="G20" s="86">
        <v>7</v>
      </c>
      <c r="H20" s="89">
        <v>8</v>
      </c>
      <c r="I20" s="87">
        <v>9</v>
      </c>
      <c r="J20" s="88">
        <v>10</v>
      </c>
      <c r="K20" s="88">
        <v>11</v>
      </c>
      <c r="L20" s="86">
        <v>12</v>
      </c>
      <c r="M20" s="87">
        <v>13</v>
      </c>
      <c r="N20" s="88">
        <v>14</v>
      </c>
      <c r="O20" s="88">
        <v>15</v>
      </c>
      <c r="P20" s="88">
        <v>16</v>
      </c>
      <c r="Q20" s="86">
        <v>17</v>
      </c>
    </row>
    <row r="21" spans="1:17" s="157" customFormat="1" ht="13.5" hidden="1" thickBot="1">
      <c r="A21" s="61"/>
      <c r="B21" s="62" t="s">
        <v>19</v>
      </c>
      <c r="C21" s="540" t="s">
        <v>0</v>
      </c>
      <c r="D21" s="541"/>
      <c r="E21" s="90">
        <f>SUM(F21:G21)</f>
        <v>0</v>
      </c>
      <c r="F21" s="91">
        <v>0</v>
      </c>
      <c r="G21" s="92">
        <v>0</v>
      </c>
      <c r="H21" s="93">
        <f>SUM(M21,I21)</f>
        <v>0</v>
      </c>
      <c r="I21" s="94">
        <f>SUM(J21:L21)</f>
        <v>0</v>
      </c>
      <c r="J21" s="95">
        <v>0</v>
      </c>
      <c r="K21" s="95">
        <v>0</v>
      </c>
      <c r="L21" s="96">
        <v>0</v>
      </c>
      <c r="M21" s="94">
        <f>SUM(N21:Q21)</f>
        <v>0</v>
      </c>
      <c r="N21" s="95">
        <v>0</v>
      </c>
      <c r="O21" s="95">
        <v>0</v>
      </c>
      <c r="P21" s="95">
        <v>0</v>
      </c>
      <c r="Q21" s="96">
        <v>0</v>
      </c>
    </row>
    <row r="22" spans="1:17" s="157" customFormat="1" ht="12.75">
      <c r="A22" s="496" t="s">
        <v>24</v>
      </c>
      <c r="B22" s="97" t="s">
        <v>45</v>
      </c>
      <c r="C22" s="542" t="s">
        <v>46</v>
      </c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56" t="s">
        <v>47</v>
      </c>
      <c r="O22" s="556"/>
      <c r="P22" s="556"/>
      <c r="Q22" s="557"/>
    </row>
    <row r="23" spans="1:17" s="157" customFormat="1" ht="23.25" customHeight="1" thickBot="1">
      <c r="A23" s="496"/>
      <c r="B23" s="98" t="s">
        <v>48</v>
      </c>
      <c r="C23" s="543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58"/>
      <c r="O23" s="558"/>
      <c r="P23" s="558"/>
      <c r="Q23" s="559"/>
    </row>
    <row r="24" spans="1:17" s="157" customFormat="1" ht="42" customHeight="1" thickBot="1">
      <c r="A24" s="496"/>
      <c r="B24" s="64" t="s">
        <v>49</v>
      </c>
      <c r="C24" s="99"/>
      <c r="D24" s="100">
        <v>80101</v>
      </c>
      <c r="E24" s="67">
        <f>SUM(E25:E25)</f>
        <v>0</v>
      </c>
      <c r="F24" s="68">
        <v>0</v>
      </c>
      <c r="G24" s="69">
        <f>SUM(G25:G25)</f>
        <v>0</v>
      </c>
      <c r="H24" s="70">
        <f>SUM(M24,I24)</f>
        <v>1118546.94</v>
      </c>
      <c r="I24" s="71">
        <f>SUM(J24:L24)</f>
        <v>512859.64</v>
      </c>
      <c r="J24" s="68">
        <v>0</v>
      </c>
      <c r="K24" s="68">
        <v>0</v>
      </c>
      <c r="L24" s="69">
        <v>512859.64</v>
      </c>
      <c r="M24" s="71">
        <f>SUM(N24:Q24)</f>
        <v>605687.3</v>
      </c>
      <c r="N24" s="68">
        <v>0</v>
      </c>
      <c r="O24" s="68">
        <v>0</v>
      </c>
      <c r="P24" s="68">
        <v>0</v>
      </c>
      <c r="Q24" s="69">
        <v>605687.3</v>
      </c>
    </row>
    <row r="25" spans="1:17" s="157" customFormat="1" ht="13.5" hidden="1" thickBot="1">
      <c r="A25" s="496"/>
      <c r="B25" s="62" t="s">
        <v>29</v>
      </c>
      <c r="C25" s="65"/>
      <c r="D25" s="62"/>
      <c r="E25" s="75">
        <f>SUM(F25:G25)</f>
        <v>0</v>
      </c>
      <c r="F25" s="76">
        <v>0</v>
      </c>
      <c r="G25" s="77">
        <v>0</v>
      </c>
      <c r="H25" s="101">
        <f>SUM(M25,I25)</f>
        <v>0</v>
      </c>
      <c r="I25" s="75">
        <f>SUM(J25:L25)</f>
        <v>0</v>
      </c>
      <c r="J25" s="76">
        <v>0</v>
      </c>
      <c r="K25" s="76">
        <v>0</v>
      </c>
      <c r="L25" s="77">
        <v>0</v>
      </c>
      <c r="M25" s="75">
        <f>SUM(N25:Q25)</f>
        <v>0</v>
      </c>
      <c r="N25" s="76">
        <v>0</v>
      </c>
      <c r="O25" s="76">
        <v>0</v>
      </c>
      <c r="P25" s="76">
        <v>0</v>
      </c>
      <c r="Q25" s="77">
        <v>0</v>
      </c>
    </row>
    <row r="26" spans="1:17" s="157" customFormat="1" ht="13.5" hidden="1" thickBot="1">
      <c r="A26" s="102"/>
      <c r="B26" s="80" t="s">
        <v>28</v>
      </c>
      <c r="C26" s="518" t="s">
        <v>0</v>
      </c>
      <c r="D26" s="519"/>
      <c r="E26" s="103">
        <f>SUM(E25:E25)</f>
        <v>0</v>
      </c>
      <c r="F26" s="104">
        <v>0</v>
      </c>
      <c r="G26" s="105">
        <f aca="true" t="shared" si="1" ref="G26:Q26">SUM(G25:G25)</f>
        <v>0</v>
      </c>
      <c r="H26" s="106">
        <f t="shared" si="1"/>
        <v>0</v>
      </c>
      <c r="I26" s="103">
        <f t="shared" si="1"/>
        <v>0</v>
      </c>
      <c r="J26" s="104">
        <f>SUM(J25:J25)</f>
        <v>0</v>
      </c>
      <c r="K26" s="104">
        <f t="shared" si="1"/>
        <v>0</v>
      </c>
      <c r="L26" s="105">
        <f>SUM(L25:L25)</f>
        <v>0</v>
      </c>
      <c r="M26" s="103">
        <f t="shared" si="1"/>
        <v>0</v>
      </c>
      <c r="N26" s="104">
        <f t="shared" si="1"/>
        <v>0</v>
      </c>
      <c r="O26" s="104">
        <f t="shared" si="1"/>
        <v>0</v>
      </c>
      <c r="P26" s="104">
        <f t="shared" si="1"/>
        <v>0</v>
      </c>
      <c r="Q26" s="105">
        <f t="shared" si="1"/>
        <v>0</v>
      </c>
    </row>
    <row r="27" spans="1:17" s="157" customFormat="1" ht="24" customHeight="1" hidden="1" thickBot="1">
      <c r="A27" s="85"/>
      <c r="B27" s="86"/>
      <c r="C27" s="107"/>
      <c r="D27" s="108"/>
      <c r="E27" s="107"/>
      <c r="F27" s="109"/>
      <c r="G27" s="108"/>
      <c r="H27" s="110"/>
      <c r="I27" s="107"/>
      <c r="J27" s="109"/>
      <c r="K27" s="109"/>
      <c r="L27" s="108"/>
      <c r="M27" s="107"/>
      <c r="N27" s="109"/>
      <c r="O27" s="109"/>
      <c r="P27" s="109"/>
      <c r="Q27" s="108"/>
    </row>
    <row r="28" spans="1:17" s="157" customFormat="1" ht="24" customHeight="1" hidden="1" thickBot="1">
      <c r="A28" s="85"/>
      <c r="B28" s="74"/>
      <c r="C28" s="111"/>
      <c r="D28" s="112"/>
      <c r="E28" s="113"/>
      <c r="F28" s="114"/>
      <c r="G28" s="115"/>
      <c r="H28" s="70"/>
      <c r="I28" s="113"/>
      <c r="J28" s="114"/>
      <c r="K28" s="114"/>
      <c r="L28" s="115"/>
      <c r="M28" s="113"/>
      <c r="N28" s="114"/>
      <c r="O28" s="114"/>
      <c r="P28" s="114"/>
      <c r="Q28" s="115"/>
    </row>
    <row r="29" spans="1:19" s="157" customFormat="1" ht="18" customHeight="1">
      <c r="A29" s="496" t="s">
        <v>55</v>
      </c>
      <c r="B29" s="97" t="s">
        <v>50</v>
      </c>
      <c r="C29" s="560" t="s">
        <v>51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61"/>
      <c r="S29" s="162" t="e">
        <f>SUM(E13,E21,#REF!,#REF!,E43)</f>
        <v>#REF!</v>
      </c>
    </row>
    <row r="30" spans="1:17" s="157" customFormat="1" ht="12.75">
      <c r="A30" s="496"/>
      <c r="B30" s="97"/>
      <c r="C30" s="543" t="s">
        <v>52</v>
      </c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62"/>
    </row>
    <row r="31" spans="1:19" s="157" customFormat="1" ht="31.5" customHeight="1" thickBot="1">
      <c r="A31" s="496"/>
      <c r="B31" s="173" t="s">
        <v>54</v>
      </c>
      <c r="C31" s="65"/>
      <c r="D31" s="62">
        <v>80195</v>
      </c>
      <c r="E31" s="174">
        <f>SUM(F31:G31)</f>
        <v>406269.63</v>
      </c>
      <c r="F31" s="175">
        <f>SUM(F32:F34)</f>
        <v>243635.63</v>
      </c>
      <c r="G31" s="175">
        <f>SUM(G32:G34)</f>
        <v>162634</v>
      </c>
      <c r="H31" s="176">
        <f>SUM(I31+M31)</f>
        <v>5700</v>
      </c>
      <c r="I31" s="174">
        <f>SUM(J31:L31)</f>
        <v>0</v>
      </c>
      <c r="J31" s="177">
        <f>SUM(J34)</f>
        <v>0</v>
      </c>
      <c r="K31" s="177">
        <v>0</v>
      </c>
      <c r="L31" s="175">
        <v>0</v>
      </c>
      <c r="M31" s="174">
        <f>SUM(N31:Q31)</f>
        <v>5700</v>
      </c>
      <c r="N31" s="177">
        <f>SUM(N33:N34)</f>
        <v>0</v>
      </c>
      <c r="O31" s="177">
        <v>0</v>
      </c>
      <c r="P31" s="177">
        <v>0</v>
      </c>
      <c r="Q31" s="175">
        <v>5700</v>
      </c>
      <c r="S31" s="157">
        <v>2013</v>
      </c>
    </row>
    <row r="32" spans="1:19" s="157" customFormat="1" ht="11.25" customHeight="1" hidden="1">
      <c r="A32" s="496"/>
      <c r="B32" s="178" t="s">
        <v>30</v>
      </c>
      <c r="C32" s="99"/>
      <c r="D32" s="100"/>
      <c r="E32" s="174">
        <f>SUM(F32:G32)</f>
        <v>5473.5</v>
      </c>
      <c r="F32" s="179">
        <v>3101.65</v>
      </c>
      <c r="G32" s="119">
        <v>2371.85</v>
      </c>
      <c r="H32" s="120"/>
      <c r="I32" s="117"/>
      <c r="J32" s="118"/>
      <c r="K32" s="118"/>
      <c r="L32" s="119"/>
      <c r="M32" s="117"/>
      <c r="N32" s="118"/>
      <c r="O32" s="118"/>
      <c r="P32" s="118"/>
      <c r="Q32" s="119"/>
      <c r="S32" s="162">
        <f>SUM(E18+E34)</f>
        <v>879561.58</v>
      </c>
    </row>
    <row r="33" spans="1:17" s="157" customFormat="1" ht="12.75" hidden="1">
      <c r="A33" s="496"/>
      <c r="B33" s="74" t="s">
        <v>32</v>
      </c>
      <c r="C33" s="65"/>
      <c r="D33" s="62"/>
      <c r="E33" s="174">
        <f>SUM(F33:G33)</f>
        <v>159696.72999999998</v>
      </c>
      <c r="F33" s="177">
        <v>75964.73</v>
      </c>
      <c r="G33" s="175">
        <v>83732</v>
      </c>
      <c r="H33" s="176">
        <f>SUM(I33+M33)</f>
        <v>0</v>
      </c>
      <c r="I33" s="174">
        <f>SUM(J33:L33)</f>
        <v>0</v>
      </c>
      <c r="J33" s="177">
        <v>0</v>
      </c>
      <c r="K33" s="177">
        <v>0</v>
      </c>
      <c r="L33" s="175">
        <v>0</v>
      </c>
      <c r="M33" s="174">
        <f>SUM(N33:Q33)</f>
        <v>0</v>
      </c>
      <c r="N33" s="177">
        <v>0</v>
      </c>
      <c r="O33" s="177">
        <v>0</v>
      </c>
      <c r="P33" s="177">
        <v>0</v>
      </c>
      <c r="Q33" s="175">
        <v>0</v>
      </c>
    </row>
    <row r="34" spans="1:19" s="157" customFormat="1" ht="13.5" hidden="1" thickBot="1">
      <c r="A34" s="180"/>
      <c r="B34" s="74" t="s">
        <v>33</v>
      </c>
      <c r="C34" s="181"/>
      <c r="D34" s="182"/>
      <c r="E34" s="174">
        <f>SUM(F34:G34)</f>
        <v>241099.4</v>
      </c>
      <c r="F34" s="118">
        <v>164569.25</v>
      </c>
      <c r="G34" s="119">
        <v>76530.15</v>
      </c>
      <c r="H34" s="120"/>
      <c r="I34" s="117">
        <f>SUM(J34:L34)</f>
        <v>0</v>
      </c>
      <c r="J34" s="118">
        <v>0</v>
      </c>
      <c r="K34" s="118"/>
      <c r="L34" s="119"/>
      <c r="M34" s="117">
        <v>0</v>
      </c>
      <c r="N34" s="118">
        <v>0</v>
      </c>
      <c r="O34" s="118"/>
      <c r="P34" s="118"/>
      <c r="Q34" s="119"/>
      <c r="S34" s="162"/>
    </row>
    <row r="35" spans="1:17" s="157" customFormat="1" ht="13.5" hidden="1" thickBot="1">
      <c r="A35" s="102"/>
      <c r="B35" s="167" t="s">
        <v>21</v>
      </c>
      <c r="C35" s="569" t="s">
        <v>0</v>
      </c>
      <c r="D35" s="570"/>
      <c r="E35" s="168">
        <f>SUM(E32:E34)</f>
        <v>406269.63</v>
      </c>
      <c r="F35" s="168">
        <f>SUM(F32:F34)</f>
        <v>243635.63</v>
      </c>
      <c r="G35" s="168">
        <f>SUM(G32:G34)</f>
        <v>162634</v>
      </c>
      <c r="H35" s="171">
        <f>SUM(H33:H34)</f>
        <v>0</v>
      </c>
      <c r="I35" s="168">
        <f>SUM(I33)</f>
        <v>0</v>
      </c>
      <c r="J35" s="169">
        <f>SUM(J33)</f>
        <v>0</v>
      </c>
      <c r="K35" s="169">
        <f>SUM(K33)</f>
        <v>0</v>
      </c>
      <c r="L35" s="170">
        <f>SUM(L33)</f>
        <v>0</v>
      </c>
      <c r="M35" s="168">
        <f>SUM(M33)</f>
        <v>0</v>
      </c>
      <c r="N35" s="169">
        <f>SUM(N33)</f>
        <v>0</v>
      </c>
      <c r="O35" s="169">
        <v>0</v>
      </c>
      <c r="P35" s="169">
        <v>0</v>
      </c>
      <c r="Q35" s="170">
        <v>0</v>
      </c>
    </row>
    <row r="36" spans="1:17" s="157" customFormat="1" ht="13.5" hidden="1" thickBot="1">
      <c r="A36" s="85">
        <v>1</v>
      </c>
      <c r="B36" s="86">
        <v>2</v>
      </c>
      <c r="C36" s="87">
        <v>3</v>
      </c>
      <c r="D36" s="86">
        <v>4</v>
      </c>
      <c r="E36" s="87">
        <v>5</v>
      </c>
      <c r="F36" s="88">
        <v>6</v>
      </c>
      <c r="G36" s="86">
        <v>7</v>
      </c>
      <c r="H36" s="183">
        <v>8</v>
      </c>
      <c r="I36" s="87">
        <v>9</v>
      </c>
      <c r="J36" s="88">
        <v>10</v>
      </c>
      <c r="K36" s="88">
        <v>11</v>
      </c>
      <c r="L36" s="86">
        <v>12</v>
      </c>
      <c r="M36" s="87">
        <v>13</v>
      </c>
      <c r="N36" s="88">
        <v>14</v>
      </c>
      <c r="O36" s="88">
        <v>15</v>
      </c>
      <c r="P36" s="88">
        <v>16</v>
      </c>
      <c r="Q36" s="86">
        <v>17</v>
      </c>
    </row>
    <row r="37" spans="1:17" s="157" customFormat="1" ht="12.75">
      <c r="A37" s="547" t="s">
        <v>25</v>
      </c>
      <c r="B37" s="97" t="s">
        <v>57</v>
      </c>
      <c r="C37" s="560" t="s">
        <v>58</v>
      </c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61"/>
    </row>
    <row r="38" spans="1:17" s="157" customFormat="1" ht="12.75">
      <c r="A38" s="548"/>
      <c r="B38" s="97"/>
      <c r="C38" s="543" t="s">
        <v>52</v>
      </c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62"/>
    </row>
    <row r="39" spans="1:22" s="157" customFormat="1" ht="60" customHeight="1">
      <c r="A39" s="548"/>
      <c r="B39" s="64" t="s">
        <v>56</v>
      </c>
      <c r="C39" s="99"/>
      <c r="D39" s="100">
        <v>60014</v>
      </c>
      <c r="E39" s="117">
        <f>SUM(F39:G39)</f>
        <v>0</v>
      </c>
      <c r="F39" s="118">
        <v>0</v>
      </c>
      <c r="G39" s="119">
        <v>0</v>
      </c>
      <c r="H39" s="120">
        <f>SUM(M39,I39)</f>
        <v>50000</v>
      </c>
      <c r="I39" s="117">
        <f>SUM(J39:L39)</f>
        <v>50000</v>
      </c>
      <c r="J39" s="118">
        <f>SUM(J43)</f>
        <v>0</v>
      </c>
      <c r="K39" s="118">
        <v>0</v>
      </c>
      <c r="L39" s="118">
        <v>50000</v>
      </c>
      <c r="M39" s="117">
        <f>SUM(N39:Q39)</f>
        <v>0</v>
      </c>
      <c r="N39" s="118">
        <v>0</v>
      </c>
      <c r="O39" s="118">
        <v>0</v>
      </c>
      <c r="P39" s="118">
        <v>0</v>
      </c>
      <c r="Q39" s="119">
        <v>0</v>
      </c>
      <c r="S39" s="157" t="s">
        <v>59</v>
      </c>
      <c r="T39" s="162">
        <v>374659</v>
      </c>
      <c r="U39" s="162">
        <f>SUM(H43)</f>
        <v>374659</v>
      </c>
      <c r="V39" s="162">
        <f>SUM(T39-U39)</f>
        <v>0</v>
      </c>
    </row>
    <row r="40" spans="1:17" ht="13.5" hidden="1" thickBot="1">
      <c r="A40" s="124"/>
      <c r="B40" s="137" t="s">
        <v>28</v>
      </c>
      <c r="C40" s="138" t="s">
        <v>0</v>
      </c>
      <c r="D40" s="139"/>
      <c r="E40" s="125">
        <f aca="true" t="shared" si="2" ref="E40:N40">SUM(E47)</f>
        <v>0</v>
      </c>
      <c r="F40" s="126">
        <f t="shared" si="2"/>
        <v>0</v>
      </c>
      <c r="G40" s="127">
        <f t="shared" si="2"/>
        <v>0</v>
      </c>
      <c r="H40" s="140">
        <f t="shared" si="2"/>
        <v>10836</v>
      </c>
      <c r="I40" s="141">
        <f t="shared" si="2"/>
        <v>10836</v>
      </c>
      <c r="J40" s="142">
        <f t="shared" si="2"/>
        <v>0</v>
      </c>
      <c r="K40" s="142">
        <f t="shared" si="2"/>
        <v>0</v>
      </c>
      <c r="L40" s="143">
        <f t="shared" si="2"/>
        <v>10836</v>
      </c>
      <c r="M40" s="141">
        <f t="shared" si="2"/>
        <v>0</v>
      </c>
      <c r="N40" s="142">
        <f t="shared" si="2"/>
        <v>0</v>
      </c>
      <c r="O40" s="142">
        <v>0</v>
      </c>
      <c r="P40" s="142">
        <v>0</v>
      </c>
      <c r="Q40" s="143">
        <f>SUM(Q47)</f>
        <v>0</v>
      </c>
    </row>
    <row r="41" spans="1:17" ht="12.75" hidden="1">
      <c r="A41" s="123">
        <v>1</v>
      </c>
      <c r="B41" s="144">
        <v>2</v>
      </c>
      <c r="C41" s="145">
        <v>3</v>
      </c>
      <c r="D41" s="144">
        <v>4</v>
      </c>
      <c r="E41" s="146">
        <v>5</v>
      </c>
      <c r="F41" s="147">
        <v>6</v>
      </c>
      <c r="G41" s="148">
        <v>7</v>
      </c>
      <c r="H41" s="149">
        <v>8</v>
      </c>
      <c r="I41" s="145">
        <v>9</v>
      </c>
      <c r="J41" s="150">
        <v>10</v>
      </c>
      <c r="K41" s="150">
        <v>11</v>
      </c>
      <c r="L41" s="144">
        <v>12</v>
      </c>
      <c r="M41" s="145">
        <v>13</v>
      </c>
      <c r="N41" s="150">
        <v>14</v>
      </c>
      <c r="O41" s="150">
        <v>15</v>
      </c>
      <c r="P41" s="150">
        <v>16</v>
      </c>
      <c r="Q41" s="144">
        <v>17</v>
      </c>
    </row>
    <row r="42" spans="1:17" ht="12.75" hidden="1">
      <c r="A42" s="151"/>
      <c r="B42" s="152"/>
      <c r="C42" s="128"/>
      <c r="D42" s="129"/>
      <c r="E42" s="130"/>
      <c r="F42" s="131"/>
      <c r="G42" s="132"/>
      <c r="H42" s="153"/>
      <c r="I42" s="133"/>
      <c r="J42" s="134"/>
      <c r="K42" s="134"/>
      <c r="L42" s="135"/>
      <c r="M42" s="133"/>
      <c r="N42" s="134"/>
      <c r="O42" s="134"/>
      <c r="P42" s="134"/>
      <c r="Q42" s="135"/>
    </row>
    <row r="43" spans="1:22" s="1" customFormat="1" ht="13.5" thickBot="1">
      <c r="A43" s="163">
        <v>2</v>
      </c>
      <c r="B43" s="164" t="s">
        <v>27</v>
      </c>
      <c r="C43" s="545" t="s">
        <v>0</v>
      </c>
      <c r="D43" s="546"/>
      <c r="E43" s="55">
        <f>SUM(F43:G43)</f>
        <v>0</v>
      </c>
      <c r="F43" s="56">
        <v>0</v>
      </c>
      <c r="G43" s="57">
        <v>0</v>
      </c>
      <c r="H43" s="37">
        <f>SUM(I43,M43)</f>
        <v>374659</v>
      </c>
      <c r="I43" s="184">
        <f>SUM(J43:L43)</f>
        <v>5519</v>
      </c>
      <c r="J43" s="186">
        <f>SUM(J46,J50,J53)</f>
        <v>0</v>
      </c>
      <c r="K43" s="186">
        <f>SUM(K46,K50,K53)</f>
        <v>0</v>
      </c>
      <c r="L43" s="185">
        <f>SUM(L46,L50,L53)</f>
        <v>5519</v>
      </c>
      <c r="M43" s="36">
        <f>SUM(N43:Q43)</f>
        <v>369140</v>
      </c>
      <c r="N43" s="186">
        <f>SUM(N46,N50,N53)</f>
        <v>0</v>
      </c>
      <c r="O43" s="186">
        <f>SUM(O46,O50,O53)</f>
        <v>0</v>
      </c>
      <c r="P43" s="186">
        <f>SUM(P46,P50,P53)</f>
        <v>0</v>
      </c>
      <c r="Q43" s="186">
        <f>SUM(Q46,Q50,Q53)</f>
        <v>369140</v>
      </c>
      <c r="S43" s="1" t="s">
        <v>60</v>
      </c>
      <c r="T43" s="172">
        <v>1701487.01</v>
      </c>
      <c r="U43" s="172">
        <f>SUM(H13)</f>
        <v>1701487.0100000002</v>
      </c>
      <c r="V43" s="136">
        <f>SUM(T43-U43)</f>
        <v>-2.3283064365386963E-10</v>
      </c>
    </row>
    <row r="44" spans="1:22" ht="12.75">
      <c r="A44" s="571" t="s">
        <v>43</v>
      </c>
      <c r="B44" s="24" t="s">
        <v>53</v>
      </c>
      <c r="C44" s="563" t="s">
        <v>51</v>
      </c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5"/>
      <c r="T44" s="136">
        <f>SUM(T39:T43)</f>
        <v>2076146.01</v>
      </c>
      <c r="U44" s="136">
        <f>SUM(U39:U43)</f>
        <v>2076146.0100000002</v>
      </c>
      <c r="V44" s="136">
        <f>SUM(V39:V43)</f>
        <v>-2.3283064365386963E-10</v>
      </c>
    </row>
    <row r="45" spans="1:17" ht="12.75">
      <c r="A45" s="572"/>
      <c r="B45" s="24"/>
      <c r="C45" s="566" t="s">
        <v>52</v>
      </c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8"/>
    </row>
    <row r="46" spans="1:19" ht="34.5" customHeight="1">
      <c r="A46" s="572"/>
      <c r="B46" s="25" t="s">
        <v>40</v>
      </c>
      <c r="C46" s="26"/>
      <c r="D46" s="27">
        <v>80104</v>
      </c>
      <c r="E46" s="58">
        <f>SUM(F46:G46)</f>
        <v>0</v>
      </c>
      <c r="F46" s="54">
        <v>0</v>
      </c>
      <c r="G46" s="52">
        <v>0</v>
      </c>
      <c r="H46" s="29">
        <f>SUM(M46,I46)</f>
        <v>95003.76</v>
      </c>
      <c r="I46" s="30">
        <f>SUM(J46:L46)</f>
        <v>0</v>
      </c>
      <c r="J46" s="31">
        <f>SUM(J40)</f>
        <v>0</v>
      </c>
      <c r="K46" s="31">
        <v>0</v>
      </c>
      <c r="L46" s="31">
        <v>0</v>
      </c>
      <c r="M46" s="30">
        <f>SUM(N46:Q46)</f>
        <v>95003.76</v>
      </c>
      <c r="N46" s="31">
        <v>0</v>
      </c>
      <c r="O46" s="31">
        <v>0</v>
      </c>
      <c r="P46" s="31">
        <v>0</v>
      </c>
      <c r="Q46" s="28">
        <v>95003.76</v>
      </c>
      <c r="S46" s="121">
        <f>227237.24+95003.76+5700</f>
        <v>327941</v>
      </c>
    </row>
    <row r="47" spans="1:17" ht="12.75">
      <c r="A47" s="572"/>
      <c r="B47" s="23">
        <v>2016</v>
      </c>
      <c r="C47" s="18"/>
      <c r="D47" s="17"/>
      <c r="E47" s="50">
        <f>SUM(F47:G47)</f>
        <v>0</v>
      </c>
      <c r="F47" s="53">
        <v>0</v>
      </c>
      <c r="G47" s="51">
        <v>0</v>
      </c>
      <c r="H47" s="22">
        <f>SUM(M47,I47)</f>
        <v>10836</v>
      </c>
      <c r="I47" s="19">
        <f>SUM(J47:L47)</f>
        <v>10836</v>
      </c>
      <c r="J47" s="20">
        <v>0</v>
      </c>
      <c r="K47" s="20">
        <v>0</v>
      </c>
      <c r="L47" s="20">
        <v>10836</v>
      </c>
      <c r="M47" s="19">
        <f>SUM(N47:Q47)</f>
        <v>0</v>
      </c>
      <c r="N47" s="20">
        <v>0</v>
      </c>
      <c r="O47" s="20">
        <v>0</v>
      </c>
      <c r="P47" s="20">
        <v>0</v>
      </c>
      <c r="Q47" s="21">
        <v>0</v>
      </c>
    </row>
    <row r="48" spans="1:22" s="157" customFormat="1" ht="15" customHeight="1">
      <c r="A48" s="547" t="s">
        <v>61</v>
      </c>
      <c r="B48" s="97" t="s">
        <v>35</v>
      </c>
      <c r="C48" s="550" t="s">
        <v>44</v>
      </c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2"/>
      <c r="T48" s="162">
        <f>SUM(T36:T40)</f>
        <v>374659</v>
      </c>
      <c r="U48" s="162">
        <f>SUM(U36:U40)</f>
        <v>374659</v>
      </c>
      <c r="V48" s="162">
        <f>SUM(V36:V40)</f>
        <v>0</v>
      </c>
    </row>
    <row r="49" spans="1:21" s="157" customFormat="1" ht="15" customHeight="1">
      <c r="A49" s="548"/>
      <c r="B49" s="116"/>
      <c r="C49" s="553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5"/>
      <c r="T49" s="162"/>
      <c r="U49" s="162"/>
    </row>
    <row r="50" spans="1:21" s="157" customFormat="1" ht="34.5" customHeight="1" thickBot="1">
      <c r="A50" s="549"/>
      <c r="B50" s="165" t="s">
        <v>54</v>
      </c>
      <c r="C50" s="166"/>
      <c r="D50" s="167">
        <v>80195</v>
      </c>
      <c r="E50" s="168">
        <f>SUM(F50:G50)</f>
        <v>0</v>
      </c>
      <c r="F50" s="169">
        <v>0</v>
      </c>
      <c r="G50" s="170">
        <v>0</v>
      </c>
      <c r="H50" s="171">
        <f>SUM(M50,I50)</f>
        <v>227237.24</v>
      </c>
      <c r="I50" s="168">
        <f>SUM(J50:L50)</f>
        <v>0</v>
      </c>
      <c r="J50" s="169">
        <v>0</v>
      </c>
      <c r="K50" s="169">
        <v>0</v>
      </c>
      <c r="L50" s="169">
        <v>0</v>
      </c>
      <c r="M50" s="168">
        <f>SUM(N50:Q50)</f>
        <v>227237.24</v>
      </c>
      <c r="N50" s="169">
        <v>0</v>
      </c>
      <c r="O50" s="169">
        <v>0</v>
      </c>
      <c r="P50" s="169">
        <v>0</v>
      </c>
      <c r="Q50" s="170">
        <v>227237.24</v>
      </c>
      <c r="T50" s="162"/>
      <c r="U50" s="162"/>
    </row>
    <row r="51" spans="1:22" ht="15" customHeight="1">
      <c r="A51" s="488" t="s">
        <v>62</v>
      </c>
      <c r="B51" s="24" t="s">
        <v>63</v>
      </c>
      <c r="C51" s="490" t="s">
        <v>64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2"/>
      <c r="T51" s="136">
        <f>SUM(T39:T43)</f>
        <v>2076146.01</v>
      </c>
      <c r="U51" s="136">
        <f>SUM(U39:U43)</f>
        <v>2076146.0100000002</v>
      </c>
      <c r="V51" s="136">
        <f>SUM(V39:V43)</f>
        <v>-2.3283064365386963E-10</v>
      </c>
    </row>
    <row r="52" spans="1:21" ht="15" customHeight="1">
      <c r="A52" s="488"/>
      <c r="B52" s="187"/>
      <c r="C52" s="493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5"/>
      <c r="T52" s="136"/>
      <c r="U52" s="136"/>
    </row>
    <row r="53" spans="1:21" ht="34.5" customHeight="1" thickBot="1">
      <c r="A53" s="489"/>
      <c r="B53" s="188" t="s">
        <v>65</v>
      </c>
      <c r="C53" s="189"/>
      <c r="D53" s="190">
        <v>85395</v>
      </c>
      <c r="E53" s="191">
        <f>SUM(F53:G53)</f>
        <v>0</v>
      </c>
      <c r="F53" s="192">
        <v>0</v>
      </c>
      <c r="G53" s="193">
        <v>0</v>
      </c>
      <c r="H53" s="194">
        <f>SUM(M53,I53)</f>
        <v>52418</v>
      </c>
      <c r="I53" s="191">
        <f>SUM(J53:L53)</f>
        <v>5519</v>
      </c>
      <c r="J53" s="192">
        <v>0</v>
      </c>
      <c r="K53" s="192">
        <v>0</v>
      </c>
      <c r="L53" s="192">
        <v>5519</v>
      </c>
      <c r="M53" s="191">
        <f>SUM(N53:Q53)</f>
        <v>46899</v>
      </c>
      <c r="N53" s="192">
        <v>0</v>
      </c>
      <c r="O53" s="192">
        <v>0</v>
      </c>
      <c r="P53" s="192">
        <v>0</v>
      </c>
      <c r="Q53" s="193">
        <v>46899</v>
      </c>
      <c r="T53" s="136"/>
      <c r="U53" s="136"/>
    </row>
    <row r="54" spans="2:20" ht="23.25" customHeight="1" thickBot="1">
      <c r="B54" s="154"/>
      <c r="C54" s="155"/>
      <c r="D54" s="155"/>
      <c r="E54" s="156"/>
      <c r="F54" s="156"/>
      <c r="G54" s="156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T54" s="121">
        <f>421388.58+605687.3+5700+95003.76+227237.24</f>
        <v>1355016.8800000001</v>
      </c>
    </row>
    <row r="55" spans="2:17" s="157" customFormat="1" ht="13.5" thickBot="1">
      <c r="B55" s="14" t="s">
        <v>31</v>
      </c>
      <c r="C55" s="15"/>
      <c r="D55" s="15"/>
      <c r="E55" s="59" t="e">
        <f>SUM(F55:G55)</f>
        <v>#REF!</v>
      </c>
      <c r="F55" s="60" t="e">
        <f>SUM(F13+#REF!)</f>
        <v>#REF!</v>
      </c>
      <c r="G55" s="59" t="e">
        <f>SUM(G13+#REF!)</f>
        <v>#REF!</v>
      </c>
      <c r="H55" s="16">
        <f>I55+M55</f>
        <v>2076146.0100000002</v>
      </c>
      <c r="I55" s="16">
        <f aca="true" t="shared" si="3" ref="I55:P55">SUM(I13+I43)</f>
        <v>674230.13</v>
      </c>
      <c r="J55" s="16">
        <f t="shared" si="3"/>
        <v>0</v>
      </c>
      <c r="K55" s="16">
        <f t="shared" si="3"/>
        <v>0</v>
      </c>
      <c r="L55" s="16">
        <f t="shared" si="3"/>
        <v>674230.13</v>
      </c>
      <c r="M55" s="16">
        <f t="shared" si="3"/>
        <v>1401915.8800000001</v>
      </c>
      <c r="N55" s="16">
        <f t="shared" si="3"/>
        <v>0</v>
      </c>
      <c r="O55" s="16">
        <f t="shared" si="3"/>
        <v>0</v>
      </c>
      <c r="P55" s="16">
        <f t="shared" si="3"/>
        <v>0</v>
      </c>
      <c r="Q55" s="16">
        <f>SUM(Q13,Q43)</f>
        <v>1401915.8800000001</v>
      </c>
    </row>
    <row r="56" ht="12.75">
      <c r="T56" s="121">
        <f>227237.24+95003.78</f>
        <v>322241.02</v>
      </c>
    </row>
    <row r="59" spans="12:19" ht="12.75">
      <c r="L59" s="136">
        <f>SUM(M55,I55)-1878724.25</f>
        <v>197421.76000000024</v>
      </c>
      <c r="S59" s="136">
        <f>SUM(J16+N16)</f>
        <v>0</v>
      </c>
    </row>
    <row r="60" ht="12.75">
      <c r="Q60" s="136"/>
    </row>
    <row r="61" spans="8:17" ht="12.75">
      <c r="H61" s="136">
        <f>SUM(I55+M55)</f>
        <v>2076146.0100000002</v>
      </c>
      <c r="Q61" s="121">
        <f>421388.58+605687.3+5700</f>
        <v>1032775.8800000001</v>
      </c>
    </row>
    <row r="62" ht="12.75">
      <c r="Q62" s="121">
        <f>95003.76+227237.24</f>
        <v>322241</v>
      </c>
    </row>
    <row r="63" ht="12.75">
      <c r="Q63" s="121">
        <f>SUM(Q61:Q62)</f>
        <v>1355016.8800000001</v>
      </c>
    </row>
  </sheetData>
  <sheetProtection/>
  <mergeCells count="44">
    <mergeCell ref="A48:A50"/>
    <mergeCell ref="C48:Q49"/>
    <mergeCell ref="N22:Q23"/>
    <mergeCell ref="C29:Q29"/>
    <mergeCell ref="C30:Q30"/>
    <mergeCell ref="C44:Q44"/>
    <mergeCell ref="C45:Q45"/>
    <mergeCell ref="C37:Q37"/>
    <mergeCell ref="C38:Q38"/>
    <mergeCell ref="A29:A33"/>
    <mergeCell ref="C35:D35"/>
    <mergeCell ref="A44:A47"/>
    <mergeCell ref="C21:D21"/>
    <mergeCell ref="A22:A25"/>
    <mergeCell ref="C26:D26"/>
    <mergeCell ref="C22:M23"/>
    <mergeCell ref="C43:D43"/>
    <mergeCell ref="A37:A39"/>
    <mergeCell ref="C5:C10"/>
    <mergeCell ref="I7:Q7"/>
    <mergeCell ref="C19:D19"/>
    <mergeCell ref="C14:Q15"/>
    <mergeCell ref="H5:Q5"/>
    <mergeCell ref="H6:Q6"/>
    <mergeCell ref="F6:F10"/>
    <mergeCell ref="G6:G10"/>
    <mergeCell ref="I8:L8"/>
    <mergeCell ref="H7:H10"/>
    <mergeCell ref="A51:A53"/>
    <mergeCell ref="C51:Q52"/>
    <mergeCell ref="A14:A18"/>
    <mergeCell ref="A3:Q3"/>
    <mergeCell ref="A4:Q4"/>
    <mergeCell ref="E5:E10"/>
    <mergeCell ref="M9:M10"/>
    <mergeCell ref="A5:A10"/>
    <mergeCell ref="D5:D10"/>
    <mergeCell ref="M8:Q8"/>
    <mergeCell ref="F5:G5"/>
    <mergeCell ref="C13:D13"/>
    <mergeCell ref="B5:B10"/>
    <mergeCell ref="J9:L9"/>
    <mergeCell ref="I9:I10"/>
    <mergeCell ref="N9:Q9"/>
  </mergeCells>
  <printOptions/>
  <pageMargins left="0" right="0" top="1.1811023622047245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2.375" style="197" customWidth="1"/>
    <col min="2" max="2" width="31.875" style="197" customWidth="1"/>
    <col min="3" max="3" width="5.375" style="197" customWidth="1"/>
    <col min="4" max="4" width="6.375" style="197" customWidth="1"/>
    <col min="5" max="5" width="11.375" style="197" hidden="1" customWidth="1"/>
    <col min="6" max="6" width="10.125" style="197" hidden="1" customWidth="1"/>
    <col min="7" max="7" width="10.00390625" style="197" hidden="1" customWidth="1"/>
    <col min="8" max="10" width="14.125" style="197" customWidth="1"/>
    <col min="11" max="11" width="11.75390625" style="197" customWidth="1"/>
    <col min="12" max="12" width="10.625" style="197" customWidth="1"/>
    <col min="13" max="13" width="4.75390625" style="197" customWidth="1"/>
    <col min="14" max="14" width="10.25390625" style="197" customWidth="1"/>
    <col min="15" max="15" width="12.00390625" style="197" customWidth="1"/>
    <col min="16" max="16" width="10.625" style="197" customWidth="1"/>
    <col min="17" max="17" width="9.625" style="197" customWidth="1"/>
    <col min="18" max="18" width="5.25390625" style="197" customWidth="1"/>
    <col min="19" max="19" width="11.75390625" style="197" customWidth="1"/>
    <col min="20" max="20" width="9.125" style="197" customWidth="1"/>
    <col min="21" max="21" width="11.75390625" style="197" bestFit="1" customWidth="1"/>
    <col min="22" max="23" width="11.75390625" style="121" bestFit="1" customWidth="1"/>
    <col min="24" max="24" width="10.125" style="121" bestFit="1" customWidth="1"/>
    <col min="25" max="16384" width="9.125" style="121" customWidth="1"/>
  </cols>
  <sheetData>
    <row r="1" spans="1:22" s="157" customFormat="1" ht="12.7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11" t="s">
        <v>72</v>
      </c>
      <c r="N1" s="197"/>
      <c r="O1" s="197"/>
      <c r="P1" s="197"/>
      <c r="Q1" s="197"/>
      <c r="R1" s="197"/>
      <c r="S1" s="197"/>
      <c r="T1" s="197"/>
      <c r="U1" s="197"/>
      <c r="V1" s="121"/>
    </row>
    <row r="2" spans="1:21" s="157" customFormat="1" ht="18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12"/>
      <c r="O2" s="197"/>
      <c r="P2" s="197"/>
      <c r="Q2" s="197"/>
      <c r="R2" s="197"/>
      <c r="S2" s="197"/>
      <c r="T2" s="197"/>
      <c r="U2" s="197"/>
    </row>
    <row r="3" spans="1:21" s="1" customFormat="1" ht="12.75">
      <c r="A3" s="603" t="s">
        <v>34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213"/>
      <c r="U3" s="300"/>
    </row>
    <row r="4" spans="1:22" s="1" customFormat="1" ht="16.5" customHeight="1" thickBot="1">
      <c r="A4" s="603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213"/>
      <c r="U4" s="300"/>
      <c r="V4" s="195"/>
    </row>
    <row r="5" spans="1:22" s="157" customFormat="1" ht="12.75" customHeight="1">
      <c r="A5" s="604" t="s">
        <v>1</v>
      </c>
      <c r="B5" s="605" t="s">
        <v>2</v>
      </c>
      <c r="C5" s="606" t="s">
        <v>3</v>
      </c>
      <c r="D5" s="605" t="s">
        <v>4</v>
      </c>
      <c r="E5" s="604" t="s">
        <v>5</v>
      </c>
      <c r="F5" s="609" t="s">
        <v>6</v>
      </c>
      <c r="G5" s="610"/>
      <c r="H5" s="198"/>
      <c r="I5" s="198"/>
      <c r="J5" s="611" t="s">
        <v>7</v>
      </c>
      <c r="K5" s="612"/>
      <c r="L5" s="612"/>
      <c r="M5" s="612"/>
      <c r="N5" s="612"/>
      <c r="O5" s="612"/>
      <c r="P5" s="612"/>
      <c r="Q5" s="612"/>
      <c r="R5" s="612"/>
      <c r="S5" s="613"/>
      <c r="T5" s="197"/>
      <c r="U5" s="197"/>
      <c r="V5" s="121"/>
    </row>
    <row r="6" spans="1:22" s="157" customFormat="1" ht="15">
      <c r="A6" s="598"/>
      <c r="B6" s="600"/>
      <c r="C6" s="607"/>
      <c r="D6" s="600"/>
      <c r="E6" s="598"/>
      <c r="F6" s="601" t="s">
        <v>8</v>
      </c>
      <c r="G6" s="602" t="s">
        <v>9</v>
      </c>
      <c r="H6" s="199"/>
      <c r="I6" s="199"/>
      <c r="J6" s="616" t="s">
        <v>42</v>
      </c>
      <c r="K6" s="617"/>
      <c r="L6" s="617"/>
      <c r="M6" s="617"/>
      <c r="N6" s="617"/>
      <c r="O6" s="617"/>
      <c r="P6" s="617"/>
      <c r="Q6" s="617"/>
      <c r="R6" s="617"/>
      <c r="S6" s="618"/>
      <c r="T6" s="295"/>
      <c r="U6" s="197"/>
      <c r="V6" s="121"/>
    </row>
    <row r="7" spans="1:22" s="157" customFormat="1" ht="13.5" thickBot="1">
      <c r="A7" s="598"/>
      <c r="B7" s="600"/>
      <c r="C7" s="607"/>
      <c r="D7" s="600"/>
      <c r="E7" s="598"/>
      <c r="F7" s="614"/>
      <c r="G7" s="615"/>
      <c r="H7" s="573" t="s">
        <v>69</v>
      </c>
      <c r="I7" s="573" t="s">
        <v>68</v>
      </c>
      <c r="J7" s="573" t="s">
        <v>10</v>
      </c>
      <c r="K7" s="619" t="s">
        <v>11</v>
      </c>
      <c r="L7" s="619"/>
      <c r="M7" s="619"/>
      <c r="N7" s="619"/>
      <c r="O7" s="619"/>
      <c r="P7" s="619"/>
      <c r="Q7" s="619"/>
      <c r="R7" s="619"/>
      <c r="S7" s="620"/>
      <c r="T7" s="295"/>
      <c r="U7" s="197"/>
      <c r="V7" s="121"/>
    </row>
    <row r="8" spans="1:22" s="157" customFormat="1" ht="12.75">
      <c r="A8" s="598"/>
      <c r="B8" s="600"/>
      <c r="C8" s="607"/>
      <c r="D8" s="600"/>
      <c r="E8" s="598"/>
      <c r="F8" s="614"/>
      <c r="G8" s="615"/>
      <c r="H8" s="574"/>
      <c r="I8" s="574"/>
      <c r="J8" s="574"/>
      <c r="K8" s="621" t="s">
        <v>22</v>
      </c>
      <c r="L8" s="622"/>
      <c r="M8" s="622"/>
      <c r="N8" s="610"/>
      <c r="O8" s="604" t="s">
        <v>12</v>
      </c>
      <c r="P8" s="609"/>
      <c r="Q8" s="609"/>
      <c r="R8" s="609"/>
      <c r="S8" s="605"/>
      <c r="T8" s="295"/>
      <c r="U8" s="197"/>
      <c r="V8" s="121"/>
    </row>
    <row r="9" spans="1:22" s="157" customFormat="1" ht="12.75">
      <c r="A9" s="598"/>
      <c r="B9" s="600"/>
      <c r="C9" s="607"/>
      <c r="D9" s="600"/>
      <c r="E9" s="598"/>
      <c r="F9" s="614"/>
      <c r="G9" s="615"/>
      <c r="H9" s="574"/>
      <c r="I9" s="574"/>
      <c r="J9" s="574"/>
      <c r="K9" s="573" t="s">
        <v>10</v>
      </c>
      <c r="L9" s="599" t="s">
        <v>13</v>
      </c>
      <c r="M9" s="599"/>
      <c r="N9" s="600"/>
      <c r="O9" s="573" t="s">
        <v>10</v>
      </c>
      <c r="P9" s="601" t="s">
        <v>14</v>
      </c>
      <c r="Q9" s="601"/>
      <c r="R9" s="601"/>
      <c r="S9" s="602"/>
      <c r="T9" s="295"/>
      <c r="U9" s="197"/>
      <c r="V9" s="121"/>
    </row>
    <row r="10" spans="1:22" s="157" customFormat="1" ht="56.25" customHeight="1" thickBot="1">
      <c r="A10" s="598"/>
      <c r="B10" s="600"/>
      <c r="C10" s="608"/>
      <c r="D10" s="600"/>
      <c r="E10" s="598"/>
      <c r="F10" s="614"/>
      <c r="G10" s="615"/>
      <c r="H10" s="574"/>
      <c r="I10" s="574"/>
      <c r="J10" s="574"/>
      <c r="K10" s="598"/>
      <c r="L10" s="214" t="s">
        <v>17</v>
      </c>
      <c r="M10" s="214" t="s">
        <v>15</v>
      </c>
      <c r="N10" s="215" t="s">
        <v>16</v>
      </c>
      <c r="O10" s="598"/>
      <c r="P10" s="214" t="s">
        <v>26</v>
      </c>
      <c r="Q10" s="214" t="s">
        <v>17</v>
      </c>
      <c r="R10" s="214" t="s">
        <v>15</v>
      </c>
      <c r="S10" s="215" t="s">
        <v>18</v>
      </c>
      <c r="T10" s="295"/>
      <c r="U10" s="197"/>
      <c r="V10" s="121"/>
    </row>
    <row r="11" spans="1:22" s="157" customFormat="1" ht="13.5" hidden="1" thickBot="1">
      <c r="A11" s="216"/>
      <c r="B11" s="217"/>
      <c r="C11" s="216"/>
      <c r="D11" s="217"/>
      <c r="E11" s="218"/>
      <c r="F11" s="219"/>
      <c r="G11" s="220"/>
      <c r="H11" s="221"/>
      <c r="I11" s="221"/>
      <c r="J11" s="221"/>
      <c r="K11" s="218"/>
      <c r="L11" s="222"/>
      <c r="M11" s="222"/>
      <c r="N11" s="217"/>
      <c r="O11" s="223"/>
      <c r="P11" s="222"/>
      <c r="Q11" s="222"/>
      <c r="R11" s="222"/>
      <c r="S11" s="217"/>
      <c r="T11" s="197"/>
      <c r="U11" s="197"/>
      <c r="V11" s="121"/>
    </row>
    <row r="12" spans="1:22" s="157" customFormat="1" ht="18" customHeight="1" thickBot="1">
      <c r="A12" s="296"/>
      <c r="B12" s="297"/>
      <c r="C12" s="224"/>
      <c r="D12" s="225"/>
      <c r="E12" s="224"/>
      <c r="F12" s="226"/>
      <c r="G12" s="225"/>
      <c r="H12" s="227"/>
      <c r="I12" s="227"/>
      <c r="J12" s="227"/>
      <c r="K12" s="224"/>
      <c r="L12" s="226"/>
      <c r="M12" s="226"/>
      <c r="N12" s="225"/>
      <c r="O12" s="224"/>
      <c r="P12" s="226"/>
      <c r="Q12" s="226"/>
      <c r="R12" s="226"/>
      <c r="S12" s="225"/>
      <c r="T12" s="197"/>
      <c r="U12" s="197"/>
      <c r="V12" s="121"/>
    </row>
    <row r="13" spans="1:22" s="1" customFormat="1" ht="13.5" thickBot="1">
      <c r="A13" s="298">
        <v>1</v>
      </c>
      <c r="B13" s="299" t="s">
        <v>19</v>
      </c>
      <c r="C13" s="584" t="s">
        <v>0</v>
      </c>
      <c r="D13" s="585"/>
      <c r="E13" s="228">
        <f>SUM(F13:G13)</f>
        <v>1272992.42</v>
      </c>
      <c r="F13" s="229">
        <v>755516.42</v>
      </c>
      <c r="G13" s="230">
        <v>517476</v>
      </c>
      <c r="H13" s="231">
        <f>I13+J13</f>
        <v>1851387</v>
      </c>
      <c r="I13" s="231">
        <f>I16+I24+I31+I39</f>
        <v>86059.93</v>
      </c>
      <c r="J13" s="231">
        <f>SUM(O13,K13)</f>
        <v>1765327.07</v>
      </c>
      <c r="K13" s="228">
        <f>SUM(L13:N13)</f>
        <v>732551.19</v>
      </c>
      <c r="L13" s="229">
        <f>SUM(L16)</f>
        <v>0</v>
      </c>
      <c r="M13" s="229">
        <v>0</v>
      </c>
      <c r="N13" s="230">
        <f>SUM(N16,N24,N31,N39,)</f>
        <v>732551.19</v>
      </c>
      <c r="O13" s="228">
        <f>SUM(P13:S13)</f>
        <v>1032775.8800000001</v>
      </c>
      <c r="P13" s="229">
        <f>SUM(P16)</f>
        <v>0</v>
      </c>
      <c r="Q13" s="229">
        <v>0</v>
      </c>
      <c r="R13" s="229">
        <v>0</v>
      </c>
      <c r="S13" s="230">
        <f>SUM(S16,S24,S31,S39)</f>
        <v>1032775.8800000001</v>
      </c>
      <c r="T13" s="300"/>
      <c r="U13" s="300"/>
      <c r="V13" s="195"/>
    </row>
    <row r="14" spans="1:22" s="157" customFormat="1" ht="12.75">
      <c r="A14" s="581" t="s">
        <v>20</v>
      </c>
      <c r="B14" s="241" t="s">
        <v>36</v>
      </c>
      <c r="C14" s="586" t="s">
        <v>38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87"/>
      <c r="T14" s="197"/>
      <c r="U14" s="197"/>
      <c r="V14" s="121"/>
    </row>
    <row r="15" spans="1:22" s="157" customFormat="1" ht="23.25" customHeight="1" thickBot="1">
      <c r="A15" s="581"/>
      <c r="B15" s="301" t="s">
        <v>37</v>
      </c>
      <c r="C15" s="588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90"/>
      <c r="T15" s="197"/>
      <c r="U15" s="197"/>
      <c r="V15" s="121"/>
    </row>
    <row r="16" spans="1:22" s="157" customFormat="1" ht="42" customHeight="1" thickBot="1">
      <c r="A16" s="581"/>
      <c r="B16" s="25" t="s">
        <v>39</v>
      </c>
      <c r="C16" s="232"/>
      <c r="D16" s="233" t="s">
        <v>41</v>
      </c>
      <c r="E16" s="234">
        <f>SUM(F16:G16)</f>
        <v>1272992.42</v>
      </c>
      <c r="F16" s="235">
        <v>755516.42</v>
      </c>
      <c r="G16" s="236">
        <v>517476</v>
      </c>
      <c r="H16" s="237">
        <f>I16+J16</f>
        <v>550000.0000000001</v>
      </c>
      <c r="I16" s="237">
        <v>22759.93</v>
      </c>
      <c r="J16" s="237">
        <f>SUM(O16,K16)</f>
        <v>527240.0700000001</v>
      </c>
      <c r="K16" s="238">
        <f>SUM(L16:N16)</f>
        <v>105851.49</v>
      </c>
      <c r="L16" s="239">
        <v>0</v>
      </c>
      <c r="M16" s="239">
        <v>0</v>
      </c>
      <c r="N16" s="240">
        <v>105851.49</v>
      </c>
      <c r="O16" s="238">
        <f>SUM(P16:S16)</f>
        <v>421388.58</v>
      </c>
      <c r="P16" s="239">
        <v>0</v>
      </c>
      <c r="Q16" s="239">
        <v>0</v>
      </c>
      <c r="R16" s="239">
        <v>0</v>
      </c>
      <c r="S16" s="240">
        <v>421388.58</v>
      </c>
      <c r="T16" s="197"/>
      <c r="U16" s="197"/>
      <c r="V16" s="162">
        <f>V43-J13</f>
        <v>0</v>
      </c>
    </row>
    <row r="17" spans="1:22" s="157" customFormat="1" ht="13.5" hidden="1" thickBot="1">
      <c r="A17" s="581"/>
      <c r="B17" s="302" t="s">
        <v>23</v>
      </c>
      <c r="C17" s="232"/>
      <c r="D17" s="241"/>
      <c r="E17" s="242">
        <f>SUM(F17:G17)</f>
        <v>634530.24</v>
      </c>
      <c r="F17" s="243">
        <v>376591.24</v>
      </c>
      <c r="G17" s="244">
        <v>257939</v>
      </c>
      <c r="H17" s="245">
        <f>SUM(M17,I17)</f>
        <v>0</v>
      </c>
      <c r="I17" s="245">
        <f>SUM(N17,J17)</f>
        <v>0</v>
      </c>
      <c r="J17" s="245">
        <f>SUM(O17,K17)</f>
        <v>0</v>
      </c>
      <c r="K17" s="242">
        <f>SUM(L17:N17)</f>
        <v>0</v>
      </c>
      <c r="L17" s="243">
        <v>0</v>
      </c>
      <c r="M17" s="243">
        <v>0</v>
      </c>
      <c r="N17" s="244">
        <v>0</v>
      </c>
      <c r="O17" s="242">
        <f>SUM(P17:S17)</f>
        <v>0</v>
      </c>
      <c r="P17" s="243">
        <v>0</v>
      </c>
      <c r="Q17" s="243">
        <v>0</v>
      </c>
      <c r="R17" s="243">
        <v>0</v>
      </c>
      <c r="S17" s="244">
        <v>0</v>
      </c>
      <c r="T17" s="197"/>
      <c r="U17" s="197"/>
      <c r="V17" s="121"/>
    </row>
    <row r="18" spans="1:22" s="157" customFormat="1" ht="13.5" hidden="1" thickBot="1">
      <c r="A18" s="581"/>
      <c r="B18" s="302">
        <v>2017</v>
      </c>
      <c r="C18" s="232"/>
      <c r="D18" s="241"/>
      <c r="E18" s="242">
        <f>SUM(F18:G18)</f>
        <v>638462.1799999999</v>
      </c>
      <c r="F18" s="243">
        <v>378925.18</v>
      </c>
      <c r="G18" s="244">
        <v>259537</v>
      </c>
      <c r="H18" s="245">
        <f>SUM(M18,I18)</f>
        <v>0</v>
      </c>
      <c r="I18" s="245">
        <f>SUM(N18,J18)</f>
        <v>0</v>
      </c>
      <c r="J18" s="245">
        <f>SUM(O18,K18)</f>
        <v>0</v>
      </c>
      <c r="K18" s="242">
        <f>SUM(L18:N18)</f>
        <v>0</v>
      </c>
      <c r="L18" s="243">
        <v>0</v>
      </c>
      <c r="M18" s="243">
        <v>0</v>
      </c>
      <c r="N18" s="244">
        <v>0</v>
      </c>
      <c r="O18" s="242">
        <f>SUM(P18:S18)</f>
        <v>0</v>
      </c>
      <c r="P18" s="243">
        <v>0</v>
      </c>
      <c r="Q18" s="243">
        <v>0</v>
      </c>
      <c r="R18" s="243">
        <v>0</v>
      </c>
      <c r="S18" s="244">
        <v>0</v>
      </c>
      <c r="T18" s="197"/>
      <c r="U18" s="197"/>
      <c r="V18" s="121"/>
    </row>
    <row r="19" spans="1:22" s="157" customFormat="1" ht="13.5" hidden="1" thickBot="1">
      <c r="A19" s="303"/>
      <c r="B19" s="304" t="s">
        <v>21</v>
      </c>
      <c r="C19" s="579" t="s">
        <v>0</v>
      </c>
      <c r="D19" s="580"/>
      <c r="E19" s="246">
        <f aca="true" t="shared" si="0" ref="E19:S19">SUM(E17:E18)</f>
        <v>1272992.42</v>
      </c>
      <c r="F19" s="247">
        <f>SUM(F17:F18)</f>
        <v>755516.4199999999</v>
      </c>
      <c r="G19" s="248">
        <f t="shared" si="0"/>
        <v>517476</v>
      </c>
      <c r="H19" s="249">
        <f>SUM(H17:H18)</f>
        <v>0</v>
      </c>
      <c r="I19" s="249">
        <f>SUM(I17:I18)</f>
        <v>0</v>
      </c>
      <c r="J19" s="249">
        <f t="shared" si="0"/>
        <v>0</v>
      </c>
      <c r="K19" s="246">
        <f t="shared" si="0"/>
        <v>0</v>
      </c>
      <c r="L19" s="247">
        <f t="shared" si="0"/>
        <v>0</v>
      </c>
      <c r="M19" s="247">
        <f t="shared" si="0"/>
        <v>0</v>
      </c>
      <c r="N19" s="248">
        <f t="shared" si="0"/>
        <v>0</v>
      </c>
      <c r="O19" s="246">
        <f t="shared" si="0"/>
        <v>0</v>
      </c>
      <c r="P19" s="247">
        <f t="shared" si="0"/>
        <v>0</v>
      </c>
      <c r="Q19" s="247">
        <f t="shared" si="0"/>
        <v>0</v>
      </c>
      <c r="R19" s="247">
        <f t="shared" si="0"/>
        <v>0</v>
      </c>
      <c r="S19" s="248">
        <f t="shared" si="0"/>
        <v>0</v>
      </c>
      <c r="T19" s="197"/>
      <c r="U19" s="197"/>
      <c r="V19" s="121"/>
    </row>
    <row r="20" spans="1:22" s="157" customFormat="1" ht="13.5" hidden="1" thickBot="1">
      <c r="A20" s="305">
        <v>1</v>
      </c>
      <c r="B20" s="251">
        <v>2</v>
      </c>
      <c r="C20" s="250">
        <v>3</v>
      </c>
      <c r="D20" s="251">
        <v>4</v>
      </c>
      <c r="E20" s="250">
        <v>5</v>
      </c>
      <c r="F20" s="252">
        <v>6</v>
      </c>
      <c r="G20" s="251">
        <v>7</v>
      </c>
      <c r="H20" s="253">
        <v>8</v>
      </c>
      <c r="I20" s="253">
        <v>8</v>
      </c>
      <c r="J20" s="253">
        <v>8</v>
      </c>
      <c r="K20" s="250">
        <v>9</v>
      </c>
      <c r="L20" s="252">
        <v>10</v>
      </c>
      <c r="M20" s="252">
        <v>11</v>
      </c>
      <c r="N20" s="251">
        <v>12</v>
      </c>
      <c r="O20" s="250">
        <v>13</v>
      </c>
      <c r="P20" s="252">
        <v>14</v>
      </c>
      <c r="Q20" s="252">
        <v>15</v>
      </c>
      <c r="R20" s="252">
        <v>16</v>
      </c>
      <c r="S20" s="251">
        <v>17</v>
      </c>
      <c r="T20" s="197"/>
      <c r="U20" s="197"/>
      <c r="V20" s="121"/>
    </row>
    <row r="21" spans="1:22" s="157" customFormat="1" ht="13.5" hidden="1" thickBot="1">
      <c r="A21" s="306"/>
      <c r="B21" s="241" t="s">
        <v>19</v>
      </c>
      <c r="C21" s="591" t="s">
        <v>0</v>
      </c>
      <c r="D21" s="592"/>
      <c r="E21" s="254">
        <f>SUM(F21:G21)</f>
        <v>0</v>
      </c>
      <c r="F21" s="255">
        <v>0</v>
      </c>
      <c r="G21" s="256">
        <v>0</v>
      </c>
      <c r="H21" s="257">
        <f>SUM(M21,I21)</f>
        <v>0</v>
      </c>
      <c r="I21" s="257">
        <f>SUM(N21,J21)</f>
        <v>0</v>
      </c>
      <c r="J21" s="257">
        <f>SUM(O21,K21)</f>
        <v>0</v>
      </c>
      <c r="K21" s="258">
        <f>SUM(L21:N21)</f>
        <v>0</v>
      </c>
      <c r="L21" s="259">
        <v>0</v>
      </c>
      <c r="M21" s="259">
        <v>0</v>
      </c>
      <c r="N21" s="260">
        <v>0</v>
      </c>
      <c r="O21" s="258">
        <f>SUM(P21:S21)</f>
        <v>0</v>
      </c>
      <c r="P21" s="259">
        <v>0</v>
      </c>
      <c r="Q21" s="259">
        <v>0</v>
      </c>
      <c r="R21" s="259">
        <v>0</v>
      </c>
      <c r="S21" s="260">
        <v>0</v>
      </c>
      <c r="T21" s="197"/>
      <c r="U21" s="197"/>
      <c r="V21" s="121"/>
    </row>
    <row r="22" spans="1:22" s="157" customFormat="1" ht="12.75">
      <c r="A22" s="581" t="s">
        <v>24</v>
      </c>
      <c r="B22" s="24" t="s">
        <v>45</v>
      </c>
      <c r="C22" s="593" t="s">
        <v>46</v>
      </c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94" t="s">
        <v>47</v>
      </c>
      <c r="Q22" s="594"/>
      <c r="R22" s="594"/>
      <c r="S22" s="595"/>
      <c r="T22" s="197"/>
      <c r="U22" s="197"/>
      <c r="V22" s="121"/>
    </row>
    <row r="23" spans="1:22" s="157" customFormat="1" ht="23.25" customHeight="1" thickBot="1">
      <c r="A23" s="581"/>
      <c r="B23" s="307" t="s">
        <v>48</v>
      </c>
      <c r="C23" s="566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96"/>
      <c r="Q23" s="596"/>
      <c r="R23" s="596"/>
      <c r="S23" s="597"/>
      <c r="T23" s="197"/>
      <c r="U23" s="197"/>
      <c r="V23" s="121"/>
    </row>
    <row r="24" spans="1:19" s="197" customFormat="1" ht="42" customHeight="1" thickBot="1">
      <c r="A24" s="581"/>
      <c r="B24" s="25" t="s">
        <v>49</v>
      </c>
      <c r="C24" s="26"/>
      <c r="D24" s="27">
        <v>80101</v>
      </c>
      <c r="E24" s="234">
        <f>SUM(E25:E25)</f>
        <v>0</v>
      </c>
      <c r="F24" s="235">
        <v>0</v>
      </c>
      <c r="G24" s="236">
        <f>SUM(G25:G25)</f>
        <v>0</v>
      </c>
      <c r="H24" s="237">
        <f>I24+J24</f>
        <v>1245687</v>
      </c>
      <c r="I24" s="237">
        <f>23300+40000</f>
        <v>63300</v>
      </c>
      <c r="J24" s="237">
        <f>SUM(O24,K24)</f>
        <v>1182387</v>
      </c>
      <c r="K24" s="238">
        <f>SUM(L24:N24)</f>
        <v>576699.7</v>
      </c>
      <c r="L24" s="235">
        <v>0</v>
      </c>
      <c r="M24" s="235">
        <v>0</v>
      </c>
      <c r="N24" s="236">
        <f>512859.64+63840.06</f>
        <v>576699.7</v>
      </c>
      <c r="O24" s="238">
        <f>SUM(P24:S24)</f>
        <v>605687.3</v>
      </c>
      <c r="P24" s="235">
        <v>0</v>
      </c>
      <c r="Q24" s="235">
        <v>0</v>
      </c>
      <c r="R24" s="235">
        <v>0</v>
      </c>
      <c r="S24" s="236">
        <v>605687.3</v>
      </c>
    </row>
    <row r="25" spans="1:22" s="157" customFormat="1" ht="13.5" hidden="1" thickBot="1">
      <c r="A25" s="581"/>
      <c r="B25" s="241" t="s">
        <v>29</v>
      </c>
      <c r="C25" s="232"/>
      <c r="D25" s="241"/>
      <c r="E25" s="242">
        <f>SUM(F25:G25)</f>
        <v>0</v>
      </c>
      <c r="F25" s="243">
        <v>0</v>
      </c>
      <c r="G25" s="244">
        <v>0</v>
      </c>
      <c r="H25" s="261">
        <f>SUM(M25,I25)</f>
        <v>0</v>
      </c>
      <c r="I25" s="261">
        <f>SUM(N25,J25)</f>
        <v>0</v>
      </c>
      <c r="J25" s="261">
        <f>SUM(O25,K25)</f>
        <v>0</v>
      </c>
      <c r="K25" s="242">
        <f>SUM(L25:N25)</f>
        <v>0</v>
      </c>
      <c r="L25" s="243">
        <v>0</v>
      </c>
      <c r="M25" s="243">
        <v>0</v>
      </c>
      <c r="N25" s="244">
        <v>0</v>
      </c>
      <c r="O25" s="242">
        <f>SUM(P25:S25)</f>
        <v>0</v>
      </c>
      <c r="P25" s="243">
        <v>0</v>
      </c>
      <c r="Q25" s="243">
        <v>0</v>
      </c>
      <c r="R25" s="243">
        <v>0</v>
      </c>
      <c r="S25" s="244">
        <v>0</v>
      </c>
      <c r="T25" s="197"/>
      <c r="U25" s="197"/>
      <c r="V25" s="121"/>
    </row>
    <row r="26" spans="1:22" s="157" customFormat="1" ht="13.5" hidden="1" thickBot="1">
      <c r="A26" s="308"/>
      <c r="B26" s="304" t="s">
        <v>28</v>
      </c>
      <c r="C26" s="579" t="s">
        <v>0</v>
      </c>
      <c r="D26" s="580"/>
      <c r="E26" s="262">
        <f>SUM(E25:E25)</f>
        <v>0</v>
      </c>
      <c r="F26" s="263">
        <v>0</v>
      </c>
      <c r="G26" s="264">
        <f aca="true" t="shared" si="1" ref="G26:S26">SUM(G25:G25)</f>
        <v>0</v>
      </c>
      <c r="H26" s="265">
        <f>SUM(H25:H25)</f>
        <v>0</v>
      </c>
      <c r="I26" s="265">
        <f>SUM(I25:I25)</f>
        <v>0</v>
      </c>
      <c r="J26" s="265">
        <f t="shared" si="1"/>
        <v>0</v>
      </c>
      <c r="K26" s="262">
        <f t="shared" si="1"/>
        <v>0</v>
      </c>
      <c r="L26" s="263">
        <f>SUM(L25:L25)</f>
        <v>0</v>
      </c>
      <c r="M26" s="263">
        <f t="shared" si="1"/>
        <v>0</v>
      </c>
      <c r="N26" s="264">
        <f>SUM(N25:N25)</f>
        <v>0</v>
      </c>
      <c r="O26" s="262">
        <f t="shared" si="1"/>
        <v>0</v>
      </c>
      <c r="P26" s="263">
        <f t="shared" si="1"/>
        <v>0</v>
      </c>
      <c r="Q26" s="263">
        <f t="shared" si="1"/>
        <v>0</v>
      </c>
      <c r="R26" s="263">
        <f t="shared" si="1"/>
        <v>0</v>
      </c>
      <c r="S26" s="264">
        <f t="shared" si="1"/>
        <v>0</v>
      </c>
      <c r="T26" s="197"/>
      <c r="U26" s="197"/>
      <c r="V26" s="121"/>
    </row>
    <row r="27" spans="1:22" s="157" customFormat="1" ht="24" customHeight="1" hidden="1" thickBot="1">
      <c r="A27" s="305"/>
      <c r="B27" s="251"/>
      <c r="C27" s="266"/>
      <c r="D27" s="267"/>
      <c r="E27" s="266"/>
      <c r="F27" s="268"/>
      <c r="G27" s="267"/>
      <c r="H27" s="269"/>
      <c r="I27" s="269"/>
      <c r="J27" s="269"/>
      <c r="K27" s="266"/>
      <c r="L27" s="268"/>
      <c r="M27" s="268"/>
      <c r="N27" s="267"/>
      <c r="O27" s="266"/>
      <c r="P27" s="268"/>
      <c r="Q27" s="268"/>
      <c r="R27" s="268"/>
      <c r="S27" s="267"/>
      <c r="T27" s="197"/>
      <c r="U27" s="197"/>
      <c r="V27" s="121"/>
    </row>
    <row r="28" spans="1:22" s="157" customFormat="1" ht="24" customHeight="1" hidden="1" thickBot="1">
      <c r="A28" s="305"/>
      <c r="B28" s="302"/>
      <c r="C28" s="204"/>
      <c r="D28" s="205"/>
      <c r="E28" s="207"/>
      <c r="F28" s="208"/>
      <c r="G28" s="209"/>
      <c r="H28" s="237"/>
      <c r="I28" s="237"/>
      <c r="J28" s="237"/>
      <c r="K28" s="207"/>
      <c r="L28" s="208"/>
      <c r="M28" s="208"/>
      <c r="N28" s="209"/>
      <c r="O28" s="207"/>
      <c r="P28" s="208"/>
      <c r="Q28" s="208"/>
      <c r="R28" s="208"/>
      <c r="S28" s="209"/>
      <c r="T28" s="197"/>
      <c r="U28" s="197"/>
      <c r="V28" s="121"/>
    </row>
    <row r="29" spans="1:22" s="157" customFormat="1" ht="18" customHeight="1">
      <c r="A29" s="581" t="s">
        <v>55</v>
      </c>
      <c r="B29" s="24" t="s">
        <v>50</v>
      </c>
      <c r="C29" s="563" t="s">
        <v>51</v>
      </c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5"/>
      <c r="T29" s="197"/>
      <c r="U29" s="294">
        <f>SUM(E13,E21,E43)</f>
        <v>1272992.42</v>
      </c>
      <c r="V29" s="121"/>
    </row>
    <row r="30" spans="1:22" s="157" customFormat="1" ht="12.75">
      <c r="A30" s="581"/>
      <c r="B30" s="24"/>
      <c r="C30" s="566" t="s">
        <v>52</v>
      </c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8"/>
      <c r="T30" s="197"/>
      <c r="U30" s="197"/>
      <c r="V30" s="121"/>
    </row>
    <row r="31" spans="1:21" s="157" customFormat="1" ht="31.5" customHeight="1" thickBot="1">
      <c r="A31" s="581"/>
      <c r="B31" s="270" t="s">
        <v>54</v>
      </c>
      <c r="C31" s="232"/>
      <c r="D31" s="241">
        <v>80195</v>
      </c>
      <c r="E31" s="271">
        <f>SUM(F31:G31)</f>
        <v>406269.63</v>
      </c>
      <c r="F31" s="272">
        <f>SUM(F32:F34)</f>
        <v>243635.63</v>
      </c>
      <c r="G31" s="272">
        <f>SUM(G32:G34)</f>
        <v>162634</v>
      </c>
      <c r="H31" s="273">
        <f>I31+J31</f>
        <v>5700</v>
      </c>
      <c r="I31" s="316">
        <v>0</v>
      </c>
      <c r="J31" s="273">
        <f>SUM(K31+O31)</f>
        <v>5700</v>
      </c>
      <c r="K31" s="271">
        <f>SUM(L31:N31)</f>
        <v>0</v>
      </c>
      <c r="L31" s="274">
        <f>SUM(L34)</f>
        <v>0</v>
      </c>
      <c r="M31" s="274">
        <v>0</v>
      </c>
      <c r="N31" s="272">
        <v>0</v>
      </c>
      <c r="O31" s="271">
        <f>SUM(P31:S31)</f>
        <v>5700</v>
      </c>
      <c r="P31" s="274">
        <f>SUM(P33:P34)</f>
        <v>0</v>
      </c>
      <c r="Q31" s="274">
        <v>0</v>
      </c>
      <c r="R31" s="274">
        <v>0</v>
      </c>
      <c r="S31" s="272">
        <v>5700</v>
      </c>
      <c r="T31" s="197"/>
      <c r="U31" s="197">
        <v>2013</v>
      </c>
    </row>
    <row r="32" spans="1:22" s="157" customFormat="1" ht="11.25" customHeight="1" hidden="1">
      <c r="A32" s="581"/>
      <c r="B32" s="309" t="s">
        <v>30</v>
      </c>
      <c r="C32" s="26"/>
      <c r="D32" s="27"/>
      <c r="E32" s="271">
        <f>SUM(F32:G32)</f>
        <v>5473.5</v>
      </c>
      <c r="F32" s="275">
        <v>3101.65</v>
      </c>
      <c r="G32" s="28">
        <v>2371.85</v>
      </c>
      <c r="H32" s="29"/>
      <c r="I32" s="29"/>
      <c r="J32" s="29"/>
      <c r="K32" s="30"/>
      <c r="L32" s="31"/>
      <c r="M32" s="31"/>
      <c r="N32" s="28"/>
      <c r="O32" s="30"/>
      <c r="P32" s="31"/>
      <c r="Q32" s="31"/>
      <c r="R32" s="31"/>
      <c r="S32" s="28"/>
      <c r="T32" s="197"/>
      <c r="U32" s="294">
        <f>SUM(E18+E34)</f>
        <v>879561.58</v>
      </c>
      <c r="V32" s="121"/>
    </row>
    <row r="33" spans="1:22" s="157" customFormat="1" ht="13.5" hidden="1" thickBot="1">
      <c r="A33" s="581"/>
      <c r="B33" s="302" t="s">
        <v>32</v>
      </c>
      <c r="C33" s="232"/>
      <c r="D33" s="241"/>
      <c r="E33" s="271">
        <f>SUM(F33:G33)</f>
        <v>159696.72999999998</v>
      </c>
      <c r="F33" s="274">
        <v>75964.73</v>
      </c>
      <c r="G33" s="272">
        <v>83732</v>
      </c>
      <c r="H33" s="273">
        <f>SUM(I33+M33)</f>
        <v>0</v>
      </c>
      <c r="I33" s="273">
        <f>SUM(J33+N33)</f>
        <v>0</v>
      </c>
      <c r="J33" s="273">
        <f>SUM(K33+O33)</f>
        <v>0</v>
      </c>
      <c r="K33" s="271">
        <f>SUM(L33:N33)</f>
        <v>0</v>
      </c>
      <c r="L33" s="274">
        <v>0</v>
      </c>
      <c r="M33" s="274">
        <v>0</v>
      </c>
      <c r="N33" s="272">
        <v>0</v>
      </c>
      <c r="O33" s="271">
        <f>SUM(P33:S33)</f>
        <v>0</v>
      </c>
      <c r="P33" s="274">
        <v>0</v>
      </c>
      <c r="Q33" s="274">
        <v>0</v>
      </c>
      <c r="R33" s="274">
        <v>0</v>
      </c>
      <c r="S33" s="272">
        <v>0</v>
      </c>
      <c r="T33" s="197"/>
      <c r="U33" s="197"/>
      <c r="V33" s="121"/>
    </row>
    <row r="34" spans="1:22" s="157" customFormat="1" ht="13.5" hidden="1" thickBot="1">
      <c r="A34" s="210"/>
      <c r="B34" s="302" t="s">
        <v>33</v>
      </c>
      <c r="C34" s="276"/>
      <c r="D34" s="277"/>
      <c r="E34" s="271">
        <f>SUM(F34:G34)</f>
        <v>241099.4</v>
      </c>
      <c r="F34" s="31">
        <v>164569.25</v>
      </c>
      <c r="G34" s="28">
        <v>76530.15</v>
      </c>
      <c r="H34" s="29"/>
      <c r="I34" s="29"/>
      <c r="J34" s="29"/>
      <c r="K34" s="30">
        <f>SUM(L34:N34)</f>
        <v>0</v>
      </c>
      <c r="L34" s="31">
        <v>0</v>
      </c>
      <c r="M34" s="31"/>
      <c r="N34" s="28"/>
      <c r="O34" s="30">
        <v>0</v>
      </c>
      <c r="P34" s="31">
        <v>0</v>
      </c>
      <c r="Q34" s="31"/>
      <c r="R34" s="31"/>
      <c r="S34" s="28"/>
      <c r="T34" s="197"/>
      <c r="U34" s="294"/>
      <c r="V34" s="121"/>
    </row>
    <row r="35" spans="1:22" s="157" customFormat="1" ht="13.5" hidden="1" thickBot="1">
      <c r="A35" s="308"/>
      <c r="B35" s="190" t="s">
        <v>21</v>
      </c>
      <c r="C35" s="582" t="s">
        <v>0</v>
      </c>
      <c r="D35" s="583"/>
      <c r="E35" s="191">
        <f>SUM(E32:E34)</f>
        <v>406269.63</v>
      </c>
      <c r="F35" s="191">
        <f>SUM(F32:F34)</f>
        <v>243635.63</v>
      </c>
      <c r="G35" s="191">
        <f>SUM(G32:G34)</f>
        <v>162634</v>
      </c>
      <c r="H35" s="194">
        <f>SUM(H33:H34)</f>
        <v>0</v>
      </c>
      <c r="I35" s="194">
        <f>SUM(I33:I34)</f>
        <v>0</v>
      </c>
      <c r="J35" s="194">
        <f>SUM(J33:J34)</f>
        <v>0</v>
      </c>
      <c r="K35" s="191">
        <f>SUM(K33)</f>
        <v>0</v>
      </c>
      <c r="L35" s="192">
        <f>SUM(L33)</f>
        <v>0</v>
      </c>
      <c r="M35" s="192">
        <f>SUM(M33)</f>
        <v>0</v>
      </c>
      <c r="N35" s="193">
        <f>SUM(N33)</f>
        <v>0</v>
      </c>
      <c r="O35" s="191">
        <f>SUM(O33)</f>
        <v>0</v>
      </c>
      <c r="P35" s="192">
        <f>SUM(P33)</f>
        <v>0</v>
      </c>
      <c r="Q35" s="192">
        <v>0</v>
      </c>
      <c r="R35" s="192">
        <v>0</v>
      </c>
      <c r="S35" s="193">
        <v>0</v>
      </c>
      <c r="T35" s="197"/>
      <c r="U35" s="197"/>
      <c r="V35" s="121"/>
    </row>
    <row r="36" spans="1:22" s="157" customFormat="1" ht="13.5" hidden="1" thickBot="1">
      <c r="A36" s="305">
        <v>1</v>
      </c>
      <c r="B36" s="251">
        <v>2</v>
      </c>
      <c r="C36" s="250">
        <v>3</v>
      </c>
      <c r="D36" s="251">
        <v>4</v>
      </c>
      <c r="E36" s="250">
        <v>5</v>
      </c>
      <c r="F36" s="252">
        <v>6</v>
      </c>
      <c r="G36" s="251">
        <v>7</v>
      </c>
      <c r="H36" s="278">
        <v>8</v>
      </c>
      <c r="I36" s="278">
        <v>8</v>
      </c>
      <c r="J36" s="278">
        <v>8</v>
      </c>
      <c r="K36" s="250">
        <v>9</v>
      </c>
      <c r="L36" s="252">
        <v>10</v>
      </c>
      <c r="M36" s="252">
        <v>11</v>
      </c>
      <c r="N36" s="251">
        <v>12</v>
      </c>
      <c r="O36" s="250">
        <v>13</v>
      </c>
      <c r="P36" s="252">
        <v>14</v>
      </c>
      <c r="Q36" s="252">
        <v>15</v>
      </c>
      <c r="R36" s="252">
        <v>16</v>
      </c>
      <c r="S36" s="251">
        <v>17</v>
      </c>
      <c r="T36" s="197"/>
      <c r="U36" s="197"/>
      <c r="V36" s="121"/>
    </row>
    <row r="37" spans="1:22" s="157" customFormat="1" ht="12.75">
      <c r="A37" s="577" t="s">
        <v>25</v>
      </c>
      <c r="B37" s="24" t="s">
        <v>57</v>
      </c>
      <c r="C37" s="563" t="s">
        <v>58</v>
      </c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5"/>
      <c r="T37" s="197"/>
      <c r="U37" s="197"/>
      <c r="V37" s="121"/>
    </row>
    <row r="38" spans="1:23" s="157" customFormat="1" ht="12.75">
      <c r="A38" s="488"/>
      <c r="B38" s="24"/>
      <c r="C38" s="566" t="s">
        <v>52</v>
      </c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8"/>
      <c r="T38" s="197"/>
      <c r="U38" s="197"/>
      <c r="V38" s="121" t="s">
        <v>70</v>
      </c>
      <c r="W38" t="s">
        <v>71</v>
      </c>
    </row>
    <row r="39" spans="1:24" s="157" customFormat="1" ht="60" customHeight="1">
      <c r="A39" s="488"/>
      <c r="B39" s="25" t="s">
        <v>56</v>
      </c>
      <c r="C39" s="26"/>
      <c r="D39" s="27">
        <v>60014</v>
      </c>
      <c r="E39" s="30">
        <f>SUM(F39:G39)</f>
        <v>0</v>
      </c>
      <c r="F39" s="31">
        <v>0</v>
      </c>
      <c r="G39" s="28">
        <v>0</v>
      </c>
      <c r="H39" s="29">
        <f>I39+J39</f>
        <v>50000</v>
      </c>
      <c r="I39" s="316">
        <v>0</v>
      </c>
      <c r="J39" s="29">
        <f>SUM(O39,K39)</f>
        <v>50000</v>
      </c>
      <c r="K39" s="30">
        <f>SUM(L39:N39)</f>
        <v>50000</v>
      </c>
      <c r="L39" s="31">
        <f>SUM(L43)</f>
        <v>0</v>
      </c>
      <c r="M39" s="31">
        <v>0</v>
      </c>
      <c r="N39" s="31">
        <v>50000</v>
      </c>
      <c r="O39" s="30">
        <f>SUM(P39:S39)</f>
        <v>0</v>
      </c>
      <c r="P39" s="31">
        <v>0</v>
      </c>
      <c r="Q39" s="31">
        <v>0</v>
      </c>
      <c r="R39" s="31">
        <v>0</v>
      </c>
      <c r="S39" s="28">
        <v>0</v>
      </c>
      <c r="T39" s="197"/>
      <c r="U39" s="197" t="s">
        <v>59</v>
      </c>
      <c r="V39" s="162">
        <v>374666.26</v>
      </c>
      <c r="W39" s="162">
        <f>SUM(J43)</f>
        <v>374666.26</v>
      </c>
      <c r="X39" s="162">
        <f>SUM(V39-W39)</f>
        <v>0</v>
      </c>
    </row>
    <row r="40" spans="1:19" ht="13.5" hidden="1" thickBot="1">
      <c r="A40" s="308"/>
      <c r="B40" s="310" t="s">
        <v>28</v>
      </c>
      <c r="C40" s="279" t="s">
        <v>0</v>
      </c>
      <c r="D40" s="280"/>
      <c r="E40" s="262">
        <f aca="true" t="shared" si="2" ref="E40:P40">SUM(E47)</f>
        <v>0</v>
      </c>
      <c r="F40" s="263">
        <f t="shared" si="2"/>
        <v>0</v>
      </c>
      <c r="G40" s="264">
        <f t="shared" si="2"/>
        <v>0</v>
      </c>
      <c r="H40" s="265">
        <f>SUM(H47)</f>
        <v>10836</v>
      </c>
      <c r="I40" s="317">
        <f>SUM(I47)</f>
        <v>0</v>
      </c>
      <c r="J40" s="265">
        <f t="shared" si="2"/>
        <v>10836</v>
      </c>
      <c r="K40" s="262">
        <f t="shared" si="2"/>
        <v>10836</v>
      </c>
      <c r="L40" s="263">
        <f t="shared" si="2"/>
        <v>0</v>
      </c>
      <c r="M40" s="263">
        <f t="shared" si="2"/>
        <v>0</v>
      </c>
      <c r="N40" s="264">
        <f t="shared" si="2"/>
        <v>10836</v>
      </c>
      <c r="O40" s="262">
        <f t="shared" si="2"/>
        <v>0</v>
      </c>
      <c r="P40" s="263">
        <f t="shared" si="2"/>
        <v>0</v>
      </c>
      <c r="Q40" s="263">
        <v>0</v>
      </c>
      <c r="R40" s="263">
        <v>0</v>
      </c>
      <c r="S40" s="264">
        <f>SUM(S47)</f>
        <v>0</v>
      </c>
    </row>
    <row r="41" spans="1:19" ht="12.75" hidden="1">
      <c r="A41" s="296">
        <v>1</v>
      </c>
      <c r="B41" s="201">
        <v>2</v>
      </c>
      <c r="C41" s="200">
        <v>3</v>
      </c>
      <c r="D41" s="201">
        <v>4</v>
      </c>
      <c r="E41" s="200">
        <v>5</v>
      </c>
      <c r="F41" s="203">
        <v>6</v>
      </c>
      <c r="G41" s="201">
        <v>7</v>
      </c>
      <c r="H41" s="202">
        <v>8</v>
      </c>
      <c r="I41" s="318">
        <v>8</v>
      </c>
      <c r="J41" s="202">
        <v>8</v>
      </c>
      <c r="K41" s="200">
        <v>9</v>
      </c>
      <c r="L41" s="203">
        <v>10</v>
      </c>
      <c r="M41" s="203">
        <v>11</v>
      </c>
      <c r="N41" s="201">
        <v>12</v>
      </c>
      <c r="O41" s="200">
        <v>13</v>
      </c>
      <c r="P41" s="203">
        <v>14</v>
      </c>
      <c r="Q41" s="203">
        <v>15</v>
      </c>
      <c r="R41" s="203">
        <v>16</v>
      </c>
      <c r="S41" s="201">
        <v>17</v>
      </c>
    </row>
    <row r="42" spans="1:19" ht="12.75" hidden="1">
      <c r="A42" s="311"/>
      <c r="B42" s="312"/>
      <c r="C42" s="204"/>
      <c r="D42" s="205"/>
      <c r="E42" s="207"/>
      <c r="F42" s="208"/>
      <c r="G42" s="209"/>
      <c r="H42" s="206"/>
      <c r="I42" s="319"/>
      <c r="J42" s="206"/>
      <c r="K42" s="207"/>
      <c r="L42" s="208"/>
      <c r="M42" s="208"/>
      <c r="N42" s="209"/>
      <c r="O42" s="207"/>
      <c r="P42" s="208"/>
      <c r="Q42" s="208"/>
      <c r="R42" s="208"/>
      <c r="S42" s="209"/>
    </row>
    <row r="43" spans="1:24" s="1" customFormat="1" ht="13.5" thickBot="1">
      <c r="A43" s="298">
        <v>2</v>
      </c>
      <c r="B43" s="299" t="s">
        <v>27</v>
      </c>
      <c r="C43" s="575" t="s">
        <v>0</v>
      </c>
      <c r="D43" s="576"/>
      <c r="E43" s="281">
        <f>SUM(F43:G43)</f>
        <v>0</v>
      </c>
      <c r="F43" s="282">
        <v>0</v>
      </c>
      <c r="G43" s="283">
        <v>0</v>
      </c>
      <c r="H43" s="284">
        <f>I43+J43</f>
        <v>374666.26</v>
      </c>
      <c r="I43" s="320">
        <f>I46+I50+I53</f>
        <v>0</v>
      </c>
      <c r="J43" s="284">
        <f>SUM(K43,O43)</f>
        <v>374666.26</v>
      </c>
      <c r="K43" s="285">
        <f>SUM(L43:N43)</f>
        <v>5526.26</v>
      </c>
      <c r="L43" s="286">
        <f>SUM(L46,L50,L53)</f>
        <v>0</v>
      </c>
      <c r="M43" s="286">
        <f>SUM(M46,M50,M53)</f>
        <v>0</v>
      </c>
      <c r="N43" s="287">
        <f>SUM(N46,N50,N53)</f>
        <v>5526.26</v>
      </c>
      <c r="O43" s="281">
        <f>SUM(P43:S43)</f>
        <v>369140</v>
      </c>
      <c r="P43" s="286">
        <f>SUM(P46,P50,P53)</f>
        <v>0</v>
      </c>
      <c r="Q43" s="286">
        <f>SUM(Q46,Q50,Q53)</f>
        <v>0</v>
      </c>
      <c r="R43" s="286">
        <f>SUM(R46,R50,R53)</f>
        <v>0</v>
      </c>
      <c r="S43" s="286">
        <f>SUM(S46,S50,S53)</f>
        <v>369140</v>
      </c>
      <c r="T43" s="300"/>
      <c r="U43" s="300" t="s">
        <v>60</v>
      </c>
      <c r="V43" s="196">
        <v>1765327.07</v>
      </c>
      <c r="W43" s="172">
        <f>SUM(J13)</f>
        <v>1765327.07</v>
      </c>
      <c r="X43" s="136">
        <f>SUM(V43-W43)</f>
        <v>0</v>
      </c>
    </row>
    <row r="44" spans="1:24" ht="12.75">
      <c r="A44" s="577" t="s">
        <v>43</v>
      </c>
      <c r="B44" s="24" t="s">
        <v>53</v>
      </c>
      <c r="C44" s="563" t="s">
        <v>51</v>
      </c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5"/>
      <c r="V44" s="136">
        <f>SUM(V39:V43)</f>
        <v>2139993.33</v>
      </c>
      <c r="W44" s="136">
        <f>SUM(W39:W43)</f>
        <v>2139993.33</v>
      </c>
      <c r="X44" s="136">
        <f>SUM(X39:X43)</f>
        <v>0</v>
      </c>
    </row>
    <row r="45" spans="1:19" ht="12.75">
      <c r="A45" s="488"/>
      <c r="B45" s="24"/>
      <c r="C45" s="566" t="s">
        <v>52</v>
      </c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8"/>
    </row>
    <row r="46" spans="1:21" ht="34.5" customHeight="1">
      <c r="A46" s="488"/>
      <c r="B46" s="25" t="s">
        <v>40</v>
      </c>
      <c r="C46" s="26"/>
      <c r="D46" s="288" t="s">
        <v>67</v>
      </c>
      <c r="E46" s="30">
        <f>SUM(F46:G46)</f>
        <v>0</v>
      </c>
      <c r="F46" s="31">
        <v>0</v>
      </c>
      <c r="G46" s="28">
        <v>0</v>
      </c>
      <c r="H46" s="29">
        <f>I46+J46</f>
        <v>95011.01999999999</v>
      </c>
      <c r="I46" s="316">
        <v>0</v>
      </c>
      <c r="J46" s="29">
        <f>SUM(O46,K46)</f>
        <v>95011.01999999999</v>
      </c>
      <c r="K46" s="30">
        <f>SUM(L46:N46)</f>
        <v>7.26</v>
      </c>
      <c r="L46" s="31">
        <f>SUM(L40)</f>
        <v>0</v>
      </c>
      <c r="M46" s="31">
        <v>0</v>
      </c>
      <c r="N46" s="31">
        <f>0+7.26</f>
        <v>7.26</v>
      </c>
      <c r="O46" s="30">
        <f>SUM(P46:S46)</f>
        <v>95003.76</v>
      </c>
      <c r="P46" s="31">
        <v>0</v>
      </c>
      <c r="Q46" s="31">
        <v>0</v>
      </c>
      <c r="R46" s="31">
        <v>0</v>
      </c>
      <c r="S46" s="28">
        <v>95003.76</v>
      </c>
      <c r="U46" s="197">
        <f>227237.24+95003.76+5700</f>
        <v>327941</v>
      </c>
    </row>
    <row r="47" spans="1:19" ht="12.75" hidden="1">
      <c r="A47" s="488"/>
      <c r="B47" s="251">
        <v>2016</v>
      </c>
      <c r="C47" s="232"/>
      <c r="D47" s="241"/>
      <c r="E47" s="271">
        <f>SUM(F47:G47)</f>
        <v>0</v>
      </c>
      <c r="F47" s="274">
        <v>0</v>
      </c>
      <c r="G47" s="272">
        <v>0</v>
      </c>
      <c r="H47" s="273">
        <f>I47+J47</f>
        <v>10836</v>
      </c>
      <c r="I47" s="316">
        <v>0</v>
      </c>
      <c r="J47" s="273">
        <f>SUM(O47,K47)</f>
        <v>10836</v>
      </c>
      <c r="K47" s="271">
        <f>SUM(L47:N47)</f>
        <v>10836</v>
      </c>
      <c r="L47" s="274">
        <v>0</v>
      </c>
      <c r="M47" s="274">
        <v>0</v>
      </c>
      <c r="N47" s="274">
        <v>10836</v>
      </c>
      <c r="O47" s="271">
        <f>SUM(P47:S47)</f>
        <v>0</v>
      </c>
      <c r="P47" s="274">
        <v>0</v>
      </c>
      <c r="Q47" s="274">
        <v>0</v>
      </c>
      <c r="R47" s="274">
        <v>0</v>
      </c>
      <c r="S47" s="272">
        <v>0</v>
      </c>
    </row>
    <row r="48" spans="1:24" s="157" customFormat="1" ht="15" customHeight="1">
      <c r="A48" s="577" t="s">
        <v>61</v>
      </c>
      <c r="B48" s="24" t="s">
        <v>35</v>
      </c>
      <c r="C48" s="490" t="s">
        <v>44</v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2"/>
      <c r="T48" s="197"/>
      <c r="U48" s="197"/>
      <c r="V48" s="136">
        <f>SUM(V36:V40)</f>
        <v>374666.26</v>
      </c>
      <c r="W48" s="162">
        <f>SUM(W36:W40)</f>
        <v>374666.26</v>
      </c>
      <c r="X48" s="162">
        <f>SUM(X36:X40)</f>
        <v>0</v>
      </c>
    </row>
    <row r="49" spans="1:23" s="157" customFormat="1" ht="15" customHeight="1">
      <c r="A49" s="488"/>
      <c r="B49" s="187"/>
      <c r="C49" s="493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5"/>
      <c r="T49" s="197"/>
      <c r="U49" s="197"/>
      <c r="V49" s="136"/>
      <c r="W49" s="162"/>
    </row>
    <row r="50" spans="1:23" s="157" customFormat="1" ht="34.5" customHeight="1" thickBot="1">
      <c r="A50" s="578"/>
      <c r="B50" s="188" t="s">
        <v>54</v>
      </c>
      <c r="C50" s="189"/>
      <c r="D50" s="190">
        <v>80195</v>
      </c>
      <c r="E50" s="191">
        <f>SUM(F50:G50)</f>
        <v>0</v>
      </c>
      <c r="F50" s="192">
        <v>0</v>
      </c>
      <c r="G50" s="193">
        <v>0</v>
      </c>
      <c r="H50" s="194">
        <f>I50+J50</f>
        <v>227237.24</v>
      </c>
      <c r="I50" s="321">
        <v>0</v>
      </c>
      <c r="J50" s="194">
        <f>SUM(O50,K50)</f>
        <v>227237.24</v>
      </c>
      <c r="K50" s="191">
        <f>SUM(L50:N50)</f>
        <v>0</v>
      </c>
      <c r="L50" s="192">
        <v>0</v>
      </c>
      <c r="M50" s="192">
        <v>0</v>
      </c>
      <c r="N50" s="192">
        <v>0</v>
      </c>
      <c r="O50" s="191">
        <f>SUM(P50:S50)</f>
        <v>227237.24</v>
      </c>
      <c r="P50" s="192">
        <v>0</v>
      </c>
      <c r="Q50" s="192">
        <v>0</v>
      </c>
      <c r="R50" s="192">
        <v>0</v>
      </c>
      <c r="S50" s="193">
        <v>227237.24</v>
      </c>
      <c r="T50" s="197"/>
      <c r="U50" s="197"/>
      <c r="V50" s="136"/>
      <c r="W50" s="162"/>
    </row>
    <row r="51" spans="1:24" ht="15" customHeight="1">
      <c r="A51" s="488" t="s">
        <v>62</v>
      </c>
      <c r="B51" s="24" t="s">
        <v>63</v>
      </c>
      <c r="C51" s="490" t="s">
        <v>64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2"/>
      <c r="V51" s="136">
        <f>SUM(V39:V43)</f>
        <v>2139993.33</v>
      </c>
      <c r="W51" s="136">
        <f>SUM(W39:W43)</f>
        <v>2139993.33</v>
      </c>
      <c r="X51" s="136">
        <f>SUM(X39:X43)</f>
        <v>0</v>
      </c>
    </row>
    <row r="52" spans="1:23" ht="15" customHeight="1">
      <c r="A52" s="488"/>
      <c r="B52" s="187"/>
      <c r="C52" s="493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5"/>
      <c r="V52" s="136"/>
      <c r="W52" s="136"/>
    </row>
    <row r="53" spans="1:23" ht="34.5" customHeight="1" thickBot="1">
      <c r="A53" s="489"/>
      <c r="B53" s="188" t="s">
        <v>65</v>
      </c>
      <c r="C53" s="189"/>
      <c r="D53" s="190">
        <v>85395</v>
      </c>
      <c r="E53" s="191">
        <f>SUM(F53:G53)</f>
        <v>0</v>
      </c>
      <c r="F53" s="192">
        <v>0</v>
      </c>
      <c r="G53" s="193">
        <v>0</v>
      </c>
      <c r="H53" s="194">
        <f>I53+J53</f>
        <v>52418</v>
      </c>
      <c r="I53" s="321">
        <v>0</v>
      </c>
      <c r="J53" s="194">
        <f>SUM(O53,K53)</f>
        <v>52418</v>
      </c>
      <c r="K53" s="191">
        <f>SUM(L53:N53)</f>
        <v>5519</v>
      </c>
      <c r="L53" s="192">
        <v>0</v>
      </c>
      <c r="M53" s="192">
        <v>0</v>
      </c>
      <c r="N53" s="192">
        <v>5519</v>
      </c>
      <c r="O53" s="191">
        <f>SUM(P53:S53)</f>
        <v>46899</v>
      </c>
      <c r="P53" s="192">
        <v>0</v>
      </c>
      <c r="Q53" s="192">
        <v>0</v>
      </c>
      <c r="R53" s="192">
        <v>0</v>
      </c>
      <c r="S53" s="193">
        <v>46899</v>
      </c>
      <c r="V53" s="136"/>
      <c r="W53" s="136"/>
    </row>
    <row r="54" spans="2:22" ht="23.25" customHeight="1" thickBot="1">
      <c r="B54" s="313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V54" s="121">
        <f>421388.58+605687.3+5700+95003.76+227237.24</f>
        <v>1355016.8800000001</v>
      </c>
    </row>
    <row r="55" spans="1:22" s="157" customFormat="1" ht="13.5" thickBot="1">
      <c r="A55" s="197"/>
      <c r="B55" s="314" t="s">
        <v>31</v>
      </c>
      <c r="C55" s="290"/>
      <c r="D55" s="290"/>
      <c r="E55" s="291" t="e">
        <f>SUM(F55:G55)</f>
        <v>#REF!</v>
      </c>
      <c r="F55" s="292" t="e">
        <f>SUM(F13+#REF!)</f>
        <v>#REF!</v>
      </c>
      <c r="G55" s="291" t="e">
        <f>SUM(G13+#REF!)</f>
        <v>#REF!</v>
      </c>
      <c r="H55" s="293">
        <f>H43+H13</f>
        <v>2226053.26</v>
      </c>
      <c r="I55" s="293">
        <f>I43+I13</f>
        <v>86059.93</v>
      </c>
      <c r="J55" s="293">
        <f>K55+O55</f>
        <v>2139993.33</v>
      </c>
      <c r="K55" s="293">
        <f aca="true" t="shared" si="3" ref="K55:R55">SUM(K13+K43)</f>
        <v>738077.45</v>
      </c>
      <c r="L55" s="293">
        <f t="shared" si="3"/>
        <v>0</v>
      </c>
      <c r="M55" s="293">
        <f t="shared" si="3"/>
        <v>0</v>
      </c>
      <c r="N55" s="293">
        <f t="shared" si="3"/>
        <v>738077.45</v>
      </c>
      <c r="O55" s="293">
        <f t="shared" si="3"/>
        <v>1401915.8800000001</v>
      </c>
      <c r="P55" s="293">
        <f t="shared" si="3"/>
        <v>0</v>
      </c>
      <c r="Q55" s="293">
        <f t="shared" si="3"/>
        <v>0</v>
      </c>
      <c r="R55" s="293">
        <f t="shared" si="3"/>
        <v>0</v>
      </c>
      <c r="S55" s="293">
        <f>SUM(S13,S43)</f>
        <v>1401915.8800000001</v>
      </c>
      <c r="T55" s="197"/>
      <c r="U55" s="197"/>
      <c r="V55" s="121"/>
    </row>
    <row r="56" ht="12.75">
      <c r="V56" s="121">
        <f>227237.24+95003.78</f>
        <v>322241.02</v>
      </c>
    </row>
    <row r="59" spans="14:21" ht="12.75">
      <c r="N59" s="294">
        <f>SUM(O55,K55)-1878724.25</f>
        <v>261269.08000000007</v>
      </c>
      <c r="U59" s="294">
        <f>SUM(L16+P16)</f>
        <v>0</v>
      </c>
    </row>
    <row r="60" ht="12.75">
      <c r="S60" s="294"/>
    </row>
    <row r="61" spans="8:19" ht="12.75">
      <c r="H61" s="294">
        <f>I55+J55</f>
        <v>2226053.2600000002</v>
      </c>
      <c r="I61" s="294">
        <f>I55</f>
        <v>86059.93</v>
      </c>
      <c r="J61" s="294">
        <f>SUM(K55+O55)</f>
        <v>2139993.33</v>
      </c>
      <c r="S61" s="197">
        <f>421388.58+605687.3+5700</f>
        <v>1032775.8800000001</v>
      </c>
    </row>
    <row r="62" ht="12.75">
      <c r="S62" s="315">
        <f>95003.78+227237.24</f>
        <v>322241.02</v>
      </c>
    </row>
    <row r="63" ht="12.75">
      <c r="S63" s="197">
        <f>SUM(S61:S62)</f>
        <v>1355016.9000000001</v>
      </c>
    </row>
  </sheetData>
  <sheetProtection/>
  <mergeCells count="46">
    <mergeCell ref="A3:S3"/>
    <mergeCell ref="A4:S4"/>
    <mergeCell ref="A5:A10"/>
    <mergeCell ref="B5:B10"/>
    <mergeCell ref="C5:C10"/>
    <mergeCell ref="D5:D10"/>
    <mergeCell ref="E5:E10"/>
    <mergeCell ref="F5:G5"/>
    <mergeCell ref="J5:S5"/>
    <mergeCell ref="F6:F10"/>
    <mergeCell ref="G6:G10"/>
    <mergeCell ref="J6:S6"/>
    <mergeCell ref="J7:J10"/>
    <mergeCell ref="K7:S7"/>
    <mergeCell ref="K8:N8"/>
    <mergeCell ref="O8:S8"/>
    <mergeCell ref="K9:K10"/>
    <mergeCell ref="L9:N9"/>
    <mergeCell ref="O9:O10"/>
    <mergeCell ref="P9:S9"/>
    <mergeCell ref="C37:S37"/>
    <mergeCell ref="C38:S38"/>
    <mergeCell ref="C13:D13"/>
    <mergeCell ref="A14:A18"/>
    <mergeCell ref="C14:S15"/>
    <mergeCell ref="C19:D19"/>
    <mergeCell ref="C21:D21"/>
    <mergeCell ref="A22:A25"/>
    <mergeCell ref="C22:O23"/>
    <mergeCell ref="P22:S23"/>
    <mergeCell ref="A51:A53"/>
    <mergeCell ref="C51:S52"/>
    <mergeCell ref="I7:I10"/>
    <mergeCell ref="H7:H10"/>
    <mergeCell ref="C43:D43"/>
    <mergeCell ref="A44:A47"/>
    <mergeCell ref="C44:S44"/>
    <mergeCell ref="C45:S45"/>
    <mergeCell ref="A48:A50"/>
    <mergeCell ref="C48:S49"/>
    <mergeCell ref="C26:D26"/>
    <mergeCell ref="A29:A33"/>
    <mergeCell ref="C29:S29"/>
    <mergeCell ref="C30:S30"/>
    <mergeCell ref="C35:D35"/>
    <mergeCell ref="A37:A39"/>
  </mergeCells>
  <printOptions/>
  <pageMargins left="0" right="0" top="0.32" bottom="0.1968503937007874" header="0.17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.375" style="197" customWidth="1"/>
    <col min="2" max="2" width="31.875" style="197" customWidth="1"/>
    <col min="3" max="3" width="5.375" style="197" customWidth="1"/>
    <col min="4" max="4" width="6.375" style="197" customWidth="1"/>
    <col min="5" max="5" width="11.375" style="197" hidden="1" customWidth="1"/>
    <col min="6" max="6" width="10.125" style="197" hidden="1" customWidth="1"/>
    <col min="7" max="7" width="10.00390625" style="197" hidden="1" customWidth="1"/>
    <col min="8" max="10" width="14.125" style="197" customWidth="1"/>
    <col min="11" max="11" width="11.75390625" style="197" customWidth="1"/>
    <col min="12" max="12" width="10.625" style="197" customWidth="1"/>
    <col min="13" max="13" width="4.75390625" style="197" customWidth="1"/>
    <col min="14" max="14" width="10.25390625" style="197" customWidth="1"/>
    <col min="15" max="15" width="12.00390625" style="197" customWidth="1"/>
    <col min="16" max="16" width="10.625" style="197" customWidth="1"/>
    <col min="17" max="17" width="9.625" style="197" customWidth="1"/>
    <col min="18" max="18" width="5.25390625" style="197" customWidth="1"/>
    <col min="19" max="19" width="11.75390625" style="197" customWidth="1"/>
    <col min="20" max="20" width="9.125" style="197" customWidth="1"/>
    <col min="21" max="21" width="11.75390625" style="197" bestFit="1" customWidth="1"/>
    <col min="22" max="23" width="11.75390625" style="121" bestFit="1" customWidth="1"/>
    <col min="24" max="24" width="10.125" style="121" bestFit="1" customWidth="1"/>
    <col min="25" max="16384" width="9.125" style="121" customWidth="1"/>
  </cols>
  <sheetData>
    <row r="1" spans="1:22" s="157" customFormat="1" ht="12.7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11" t="s">
        <v>73</v>
      </c>
      <c r="N1" s="197"/>
      <c r="O1" s="197"/>
      <c r="P1" s="197"/>
      <c r="Q1" s="197"/>
      <c r="R1" s="197"/>
      <c r="S1" s="197"/>
      <c r="T1" s="197"/>
      <c r="U1" s="197"/>
      <c r="V1" s="121"/>
    </row>
    <row r="2" spans="1:21" s="157" customFormat="1" ht="18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12"/>
      <c r="O2" s="197"/>
      <c r="P2" s="197"/>
      <c r="Q2" s="197"/>
      <c r="R2" s="197"/>
      <c r="S2" s="197"/>
      <c r="T2" s="197"/>
      <c r="U2" s="197"/>
    </row>
    <row r="3" spans="1:21" s="1" customFormat="1" ht="12.75">
      <c r="A3" s="603" t="s">
        <v>34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325"/>
      <c r="U3" s="300"/>
    </row>
    <row r="4" spans="1:22" s="1" customFormat="1" ht="16.5" customHeight="1" thickBot="1">
      <c r="A4" s="603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325"/>
      <c r="U4" s="300"/>
      <c r="V4" s="195"/>
    </row>
    <row r="5" spans="1:22" s="157" customFormat="1" ht="12.75" customHeight="1">
      <c r="A5" s="604" t="s">
        <v>1</v>
      </c>
      <c r="B5" s="605" t="s">
        <v>2</v>
      </c>
      <c r="C5" s="606" t="s">
        <v>3</v>
      </c>
      <c r="D5" s="605" t="s">
        <v>4</v>
      </c>
      <c r="E5" s="604" t="s">
        <v>5</v>
      </c>
      <c r="F5" s="609" t="s">
        <v>6</v>
      </c>
      <c r="G5" s="610"/>
      <c r="H5" s="198"/>
      <c r="I5" s="198"/>
      <c r="J5" s="611" t="s">
        <v>7</v>
      </c>
      <c r="K5" s="612"/>
      <c r="L5" s="612"/>
      <c r="M5" s="612"/>
      <c r="N5" s="612"/>
      <c r="O5" s="612"/>
      <c r="P5" s="612"/>
      <c r="Q5" s="612"/>
      <c r="R5" s="612"/>
      <c r="S5" s="613"/>
      <c r="T5" s="197"/>
      <c r="U5" s="197"/>
      <c r="V5" s="121"/>
    </row>
    <row r="6" spans="1:22" s="157" customFormat="1" ht="15">
      <c r="A6" s="598"/>
      <c r="B6" s="600"/>
      <c r="C6" s="607"/>
      <c r="D6" s="600"/>
      <c r="E6" s="598"/>
      <c r="F6" s="601" t="s">
        <v>8</v>
      </c>
      <c r="G6" s="602" t="s">
        <v>9</v>
      </c>
      <c r="H6" s="199"/>
      <c r="I6" s="199"/>
      <c r="J6" s="616" t="s">
        <v>42</v>
      </c>
      <c r="K6" s="617"/>
      <c r="L6" s="617"/>
      <c r="M6" s="617"/>
      <c r="N6" s="617"/>
      <c r="O6" s="617"/>
      <c r="P6" s="617"/>
      <c r="Q6" s="617"/>
      <c r="R6" s="617"/>
      <c r="S6" s="618"/>
      <c r="T6" s="295"/>
      <c r="U6" s="197"/>
      <c r="V6" s="121"/>
    </row>
    <row r="7" spans="1:22" s="157" customFormat="1" ht="13.5" thickBot="1">
      <c r="A7" s="598"/>
      <c r="B7" s="600"/>
      <c r="C7" s="607"/>
      <c r="D7" s="600"/>
      <c r="E7" s="598"/>
      <c r="F7" s="614"/>
      <c r="G7" s="615"/>
      <c r="H7" s="573" t="s">
        <v>69</v>
      </c>
      <c r="I7" s="573" t="s">
        <v>68</v>
      </c>
      <c r="J7" s="573" t="s">
        <v>10</v>
      </c>
      <c r="K7" s="619" t="s">
        <v>11</v>
      </c>
      <c r="L7" s="619"/>
      <c r="M7" s="619"/>
      <c r="N7" s="619"/>
      <c r="O7" s="619"/>
      <c r="P7" s="619"/>
      <c r="Q7" s="619"/>
      <c r="R7" s="619"/>
      <c r="S7" s="620"/>
      <c r="T7" s="295"/>
      <c r="U7" s="197"/>
      <c r="V7" s="121"/>
    </row>
    <row r="8" spans="1:22" s="157" customFormat="1" ht="12.75">
      <c r="A8" s="598"/>
      <c r="B8" s="600"/>
      <c r="C8" s="607"/>
      <c r="D8" s="600"/>
      <c r="E8" s="598"/>
      <c r="F8" s="614"/>
      <c r="G8" s="615"/>
      <c r="H8" s="574"/>
      <c r="I8" s="574"/>
      <c r="J8" s="574"/>
      <c r="K8" s="621" t="s">
        <v>22</v>
      </c>
      <c r="L8" s="622"/>
      <c r="M8" s="622"/>
      <c r="N8" s="610"/>
      <c r="O8" s="604" t="s">
        <v>12</v>
      </c>
      <c r="P8" s="609"/>
      <c r="Q8" s="609"/>
      <c r="R8" s="609"/>
      <c r="S8" s="605"/>
      <c r="T8" s="295"/>
      <c r="U8" s="197"/>
      <c r="V8" s="121"/>
    </row>
    <row r="9" spans="1:22" s="157" customFormat="1" ht="12.75">
      <c r="A9" s="598"/>
      <c r="B9" s="600"/>
      <c r="C9" s="607"/>
      <c r="D9" s="600"/>
      <c r="E9" s="598"/>
      <c r="F9" s="614"/>
      <c r="G9" s="615"/>
      <c r="H9" s="574"/>
      <c r="I9" s="574"/>
      <c r="J9" s="574"/>
      <c r="K9" s="573" t="s">
        <v>10</v>
      </c>
      <c r="L9" s="599" t="s">
        <v>13</v>
      </c>
      <c r="M9" s="599"/>
      <c r="N9" s="600"/>
      <c r="O9" s="573" t="s">
        <v>10</v>
      </c>
      <c r="P9" s="601" t="s">
        <v>14</v>
      </c>
      <c r="Q9" s="601"/>
      <c r="R9" s="601"/>
      <c r="S9" s="602"/>
      <c r="T9" s="295"/>
      <c r="U9" s="197"/>
      <c r="V9" s="121"/>
    </row>
    <row r="10" spans="1:22" s="157" customFormat="1" ht="56.25" customHeight="1" thickBot="1">
      <c r="A10" s="598"/>
      <c r="B10" s="600"/>
      <c r="C10" s="608"/>
      <c r="D10" s="600"/>
      <c r="E10" s="598"/>
      <c r="F10" s="614"/>
      <c r="G10" s="615"/>
      <c r="H10" s="574"/>
      <c r="I10" s="574"/>
      <c r="J10" s="574"/>
      <c r="K10" s="598"/>
      <c r="L10" s="323" t="s">
        <v>17</v>
      </c>
      <c r="M10" s="323" t="s">
        <v>15</v>
      </c>
      <c r="N10" s="324" t="s">
        <v>16</v>
      </c>
      <c r="O10" s="598"/>
      <c r="P10" s="323" t="s">
        <v>26</v>
      </c>
      <c r="Q10" s="323" t="s">
        <v>17</v>
      </c>
      <c r="R10" s="323" t="s">
        <v>15</v>
      </c>
      <c r="S10" s="324" t="s">
        <v>18</v>
      </c>
      <c r="T10" s="295"/>
      <c r="U10" s="197"/>
      <c r="V10" s="121"/>
    </row>
    <row r="11" spans="1:22" s="157" customFormat="1" ht="13.5" hidden="1" thickBot="1">
      <c r="A11" s="216"/>
      <c r="B11" s="217"/>
      <c r="C11" s="216"/>
      <c r="D11" s="217"/>
      <c r="E11" s="218"/>
      <c r="F11" s="219"/>
      <c r="G11" s="220"/>
      <c r="H11" s="221"/>
      <c r="I11" s="221"/>
      <c r="J11" s="221"/>
      <c r="K11" s="218"/>
      <c r="L11" s="222"/>
      <c r="M11" s="222"/>
      <c r="N11" s="217"/>
      <c r="O11" s="223"/>
      <c r="P11" s="222"/>
      <c r="Q11" s="222"/>
      <c r="R11" s="222"/>
      <c r="S11" s="217"/>
      <c r="T11" s="197"/>
      <c r="U11" s="197"/>
      <c r="V11" s="121"/>
    </row>
    <row r="12" spans="1:22" s="157" customFormat="1" ht="18" customHeight="1" thickBot="1">
      <c r="A12" s="296"/>
      <c r="B12" s="297"/>
      <c r="C12" s="224"/>
      <c r="D12" s="225"/>
      <c r="E12" s="224"/>
      <c r="F12" s="226"/>
      <c r="G12" s="225"/>
      <c r="H12" s="227"/>
      <c r="I12" s="227"/>
      <c r="J12" s="227"/>
      <c r="K12" s="224"/>
      <c r="L12" s="226"/>
      <c r="M12" s="226"/>
      <c r="N12" s="225"/>
      <c r="O12" s="224"/>
      <c r="P12" s="226"/>
      <c r="Q12" s="226"/>
      <c r="R12" s="226"/>
      <c r="S12" s="225"/>
      <c r="T12" s="197"/>
      <c r="U12" s="197"/>
      <c r="V12" s="121"/>
    </row>
    <row r="13" spans="1:22" s="1" customFormat="1" ht="13.5" thickBot="1">
      <c r="A13" s="298">
        <v>1</v>
      </c>
      <c r="B13" s="299" t="s">
        <v>19</v>
      </c>
      <c r="C13" s="584" t="s">
        <v>0</v>
      </c>
      <c r="D13" s="585"/>
      <c r="E13" s="228">
        <f>SUM(F13:G13)</f>
        <v>1272992.42</v>
      </c>
      <c r="F13" s="229">
        <v>755516.42</v>
      </c>
      <c r="G13" s="230">
        <v>517476</v>
      </c>
      <c r="H13" s="231">
        <f>I13+J13</f>
        <v>1851387</v>
      </c>
      <c r="I13" s="231">
        <f>I16+I24+I31+I39</f>
        <v>35559.93</v>
      </c>
      <c r="J13" s="231">
        <f>SUM(O13,K13)</f>
        <v>1815827.07</v>
      </c>
      <c r="K13" s="228">
        <f>SUM(L13:N13)</f>
        <v>783051.19</v>
      </c>
      <c r="L13" s="229">
        <f>SUM(L16)</f>
        <v>0</v>
      </c>
      <c r="M13" s="229">
        <v>0</v>
      </c>
      <c r="N13" s="230">
        <f>SUM(N16,N24,N31,N39,)</f>
        <v>783051.19</v>
      </c>
      <c r="O13" s="228">
        <f>SUM(P13:S13)</f>
        <v>1032775.8800000001</v>
      </c>
      <c r="P13" s="229">
        <f>SUM(P16)</f>
        <v>0</v>
      </c>
      <c r="Q13" s="229">
        <v>0</v>
      </c>
      <c r="R13" s="229">
        <v>0</v>
      </c>
      <c r="S13" s="230">
        <f>SUM(S16,S24,S31,S39)</f>
        <v>1032775.8800000001</v>
      </c>
      <c r="T13" s="300"/>
      <c r="U13" s="300"/>
      <c r="V13" s="195"/>
    </row>
    <row r="14" spans="1:22" s="157" customFormat="1" ht="12.75">
      <c r="A14" s="581" t="s">
        <v>20</v>
      </c>
      <c r="B14" s="241" t="s">
        <v>36</v>
      </c>
      <c r="C14" s="586" t="s">
        <v>38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87"/>
      <c r="T14" s="197"/>
      <c r="U14" s="197"/>
      <c r="V14" s="121"/>
    </row>
    <row r="15" spans="1:22" s="157" customFormat="1" ht="23.25" customHeight="1" thickBot="1">
      <c r="A15" s="581"/>
      <c r="B15" s="301" t="s">
        <v>37</v>
      </c>
      <c r="C15" s="588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90"/>
      <c r="T15" s="197"/>
      <c r="U15" s="197"/>
      <c r="V15" s="121"/>
    </row>
    <row r="16" spans="1:22" s="157" customFormat="1" ht="42" customHeight="1" thickBot="1">
      <c r="A16" s="581"/>
      <c r="B16" s="25" t="s">
        <v>39</v>
      </c>
      <c r="C16" s="232"/>
      <c r="D16" s="233" t="s">
        <v>41</v>
      </c>
      <c r="E16" s="234">
        <f>SUM(F16:G16)</f>
        <v>1272992.42</v>
      </c>
      <c r="F16" s="235">
        <v>755516.42</v>
      </c>
      <c r="G16" s="236">
        <v>517476</v>
      </c>
      <c r="H16" s="237">
        <f>I16+J16</f>
        <v>550000.0000000001</v>
      </c>
      <c r="I16" s="237">
        <f>22759.93-11500</f>
        <v>11259.93</v>
      </c>
      <c r="J16" s="237">
        <f>SUM(O16,K16)</f>
        <v>538740.0700000001</v>
      </c>
      <c r="K16" s="238">
        <f>SUM(L16:N16)</f>
        <v>117351.49</v>
      </c>
      <c r="L16" s="239">
        <v>0</v>
      </c>
      <c r="M16" s="239">
        <v>0</v>
      </c>
      <c r="N16" s="240">
        <f>105851.49+11500</f>
        <v>117351.49</v>
      </c>
      <c r="O16" s="238">
        <f>SUM(P16:S16)</f>
        <v>421388.58</v>
      </c>
      <c r="P16" s="239">
        <v>0</v>
      </c>
      <c r="Q16" s="239">
        <v>0</v>
      </c>
      <c r="R16" s="239">
        <v>0</v>
      </c>
      <c r="S16" s="240">
        <v>421388.58</v>
      </c>
      <c r="T16" s="197"/>
      <c r="U16" s="197"/>
      <c r="V16" s="162">
        <f>V43-J13</f>
        <v>-50500</v>
      </c>
    </row>
    <row r="17" spans="1:22" s="157" customFormat="1" ht="13.5" hidden="1" thickBot="1">
      <c r="A17" s="581"/>
      <c r="B17" s="302" t="s">
        <v>23</v>
      </c>
      <c r="C17" s="232"/>
      <c r="D17" s="241"/>
      <c r="E17" s="242">
        <f>SUM(F17:G17)</f>
        <v>634530.24</v>
      </c>
      <c r="F17" s="243">
        <v>376591.24</v>
      </c>
      <c r="G17" s="244">
        <v>257939</v>
      </c>
      <c r="H17" s="245">
        <f>SUM(M17,I17)</f>
        <v>0</v>
      </c>
      <c r="I17" s="245">
        <f>SUM(N17,J17)</f>
        <v>0</v>
      </c>
      <c r="J17" s="245">
        <f>SUM(O17,K17)</f>
        <v>0</v>
      </c>
      <c r="K17" s="242">
        <f>SUM(L17:N17)</f>
        <v>0</v>
      </c>
      <c r="L17" s="243">
        <v>0</v>
      </c>
      <c r="M17" s="243">
        <v>0</v>
      </c>
      <c r="N17" s="244">
        <v>0</v>
      </c>
      <c r="O17" s="242">
        <f>SUM(P17:S17)</f>
        <v>0</v>
      </c>
      <c r="P17" s="243">
        <v>0</v>
      </c>
      <c r="Q17" s="243">
        <v>0</v>
      </c>
      <c r="R17" s="243">
        <v>0</v>
      </c>
      <c r="S17" s="244">
        <v>0</v>
      </c>
      <c r="T17" s="197"/>
      <c r="U17" s="197"/>
      <c r="V17" s="121"/>
    </row>
    <row r="18" spans="1:22" s="157" customFormat="1" ht="13.5" hidden="1" thickBot="1">
      <c r="A18" s="581"/>
      <c r="B18" s="302">
        <v>2017</v>
      </c>
      <c r="C18" s="232"/>
      <c r="D18" s="241"/>
      <c r="E18" s="242">
        <f>SUM(F18:G18)</f>
        <v>638462.1799999999</v>
      </c>
      <c r="F18" s="243">
        <v>378925.18</v>
      </c>
      <c r="G18" s="244">
        <v>259537</v>
      </c>
      <c r="H18" s="245">
        <f>SUM(M18,I18)</f>
        <v>0</v>
      </c>
      <c r="I18" s="245">
        <f>SUM(N18,J18)</f>
        <v>0</v>
      </c>
      <c r="J18" s="245">
        <f>SUM(O18,K18)</f>
        <v>0</v>
      </c>
      <c r="K18" s="242">
        <f>SUM(L18:N18)</f>
        <v>0</v>
      </c>
      <c r="L18" s="243">
        <v>0</v>
      </c>
      <c r="M18" s="243">
        <v>0</v>
      </c>
      <c r="N18" s="244">
        <v>0</v>
      </c>
      <c r="O18" s="242">
        <f>SUM(P18:S18)</f>
        <v>0</v>
      </c>
      <c r="P18" s="243">
        <v>0</v>
      </c>
      <c r="Q18" s="243">
        <v>0</v>
      </c>
      <c r="R18" s="243">
        <v>0</v>
      </c>
      <c r="S18" s="244">
        <v>0</v>
      </c>
      <c r="T18" s="197"/>
      <c r="U18" s="197"/>
      <c r="V18" s="121"/>
    </row>
    <row r="19" spans="1:22" s="157" customFormat="1" ht="13.5" hidden="1" thickBot="1">
      <c r="A19" s="303"/>
      <c r="B19" s="304" t="s">
        <v>21</v>
      </c>
      <c r="C19" s="579" t="s">
        <v>0</v>
      </c>
      <c r="D19" s="580"/>
      <c r="E19" s="246">
        <f aca="true" t="shared" si="0" ref="E19:S19">SUM(E17:E18)</f>
        <v>1272992.42</v>
      </c>
      <c r="F19" s="247">
        <f>SUM(F17:F18)</f>
        <v>755516.4199999999</v>
      </c>
      <c r="G19" s="248">
        <f t="shared" si="0"/>
        <v>517476</v>
      </c>
      <c r="H19" s="249">
        <f t="shared" si="0"/>
        <v>0</v>
      </c>
      <c r="I19" s="249">
        <f t="shared" si="0"/>
        <v>0</v>
      </c>
      <c r="J19" s="249">
        <f t="shared" si="0"/>
        <v>0</v>
      </c>
      <c r="K19" s="246">
        <f t="shared" si="0"/>
        <v>0</v>
      </c>
      <c r="L19" s="247">
        <f t="shared" si="0"/>
        <v>0</v>
      </c>
      <c r="M19" s="247">
        <f t="shared" si="0"/>
        <v>0</v>
      </c>
      <c r="N19" s="248">
        <f t="shared" si="0"/>
        <v>0</v>
      </c>
      <c r="O19" s="246">
        <f t="shared" si="0"/>
        <v>0</v>
      </c>
      <c r="P19" s="247">
        <f t="shared" si="0"/>
        <v>0</v>
      </c>
      <c r="Q19" s="247">
        <f t="shared" si="0"/>
        <v>0</v>
      </c>
      <c r="R19" s="247">
        <f t="shared" si="0"/>
        <v>0</v>
      </c>
      <c r="S19" s="248">
        <f t="shared" si="0"/>
        <v>0</v>
      </c>
      <c r="T19" s="197"/>
      <c r="U19" s="197"/>
      <c r="V19" s="121"/>
    </row>
    <row r="20" spans="1:22" s="157" customFormat="1" ht="13.5" hidden="1" thickBot="1">
      <c r="A20" s="305">
        <v>1</v>
      </c>
      <c r="B20" s="251">
        <v>2</v>
      </c>
      <c r="C20" s="250">
        <v>3</v>
      </c>
      <c r="D20" s="251">
        <v>4</v>
      </c>
      <c r="E20" s="250">
        <v>5</v>
      </c>
      <c r="F20" s="252">
        <v>6</v>
      </c>
      <c r="G20" s="251">
        <v>7</v>
      </c>
      <c r="H20" s="253">
        <v>8</v>
      </c>
      <c r="I20" s="253">
        <v>8</v>
      </c>
      <c r="J20" s="253">
        <v>8</v>
      </c>
      <c r="K20" s="250">
        <v>9</v>
      </c>
      <c r="L20" s="252">
        <v>10</v>
      </c>
      <c r="M20" s="252">
        <v>11</v>
      </c>
      <c r="N20" s="251">
        <v>12</v>
      </c>
      <c r="O20" s="250">
        <v>13</v>
      </c>
      <c r="P20" s="252">
        <v>14</v>
      </c>
      <c r="Q20" s="252">
        <v>15</v>
      </c>
      <c r="R20" s="252">
        <v>16</v>
      </c>
      <c r="S20" s="251">
        <v>17</v>
      </c>
      <c r="T20" s="197"/>
      <c r="U20" s="197"/>
      <c r="V20" s="121"/>
    </row>
    <row r="21" spans="1:22" s="157" customFormat="1" ht="13.5" hidden="1" thickBot="1">
      <c r="A21" s="306"/>
      <c r="B21" s="241" t="s">
        <v>19</v>
      </c>
      <c r="C21" s="591" t="s">
        <v>0</v>
      </c>
      <c r="D21" s="592"/>
      <c r="E21" s="254">
        <f>SUM(F21:G21)</f>
        <v>0</v>
      </c>
      <c r="F21" s="255">
        <v>0</v>
      </c>
      <c r="G21" s="256">
        <v>0</v>
      </c>
      <c r="H21" s="257">
        <f>SUM(M21,I21)</f>
        <v>0</v>
      </c>
      <c r="I21" s="257">
        <f>SUM(N21,J21)</f>
        <v>0</v>
      </c>
      <c r="J21" s="257">
        <f>SUM(O21,K21)</f>
        <v>0</v>
      </c>
      <c r="K21" s="258">
        <f>SUM(L21:N21)</f>
        <v>0</v>
      </c>
      <c r="L21" s="259">
        <v>0</v>
      </c>
      <c r="M21" s="259">
        <v>0</v>
      </c>
      <c r="N21" s="260">
        <v>0</v>
      </c>
      <c r="O21" s="258">
        <f>SUM(P21:S21)</f>
        <v>0</v>
      </c>
      <c r="P21" s="259">
        <v>0</v>
      </c>
      <c r="Q21" s="259">
        <v>0</v>
      </c>
      <c r="R21" s="259">
        <v>0</v>
      </c>
      <c r="S21" s="260">
        <v>0</v>
      </c>
      <c r="T21" s="197"/>
      <c r="U21" s="197"/>
      <c r="V21" s="121"/>
    </row>
    <row r="22" spans="1:22" s="157" customFormat="1" ht="12.75">
      <c r="A22" s="581" t="s">
        <v>24</v>
      </c>
      <c r="B22" s="24" t="s">
        <v>45</v>
      </c>
      <c r="C22" s="593" t="s">
        <v>46</v>
      </c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94" t="s">
        <v>47</v>
      </c>
      <c r="Q22" s="594"/>
      <c r="R22" s="594"/>
      <c r="S22" s="595"/>
      <c r="T22" s="197"/>
      <c r="U22" s="197"/>
      <c r="V22" s="121"/>
    </row>
    <row r="23" spans="1:22" s="157" customFormat="1" ht="23.25" customHeight="1" thickBot="1">
      <c r="A23" s="581"/>
      <c r="B23" s="307" t="s">
        <v>48</v>
      </c>
      <c r="C23" s="566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96"/>
      <c r="Q23" s="596"/>
      <c r="R23" s="596"/>
      <c r="S23" s="597"/>
      <c r="T23" s="197"/>
      <c r="U23" s="197"/>
      <c r="V23" s="121"/>
    </row>
    <row r="24" spans="1:19" s="197" customFormat="1" ht="42" customHeight="1" thickBot="1">
      <c r="A24" s="581"/>
      <c r="B24" s="25" t="s">
        <v>49</v>
      </c>
      <c r="C24" s="26"/>
      <c r="D24" s="27">
        <v>80101</v>
      </c>
      <c r="E24" s="234">
        <f>SUM(E25:E25)</f>
        <v>0</v>
      </c>
      <c r="F24" s="235">
        <v>0</v>
      </c>
      <c r="G24" s="236">
        <f>SUM(G25:G25)</f>
        <v>0</v>
      </c>
      <c r="H24" s="237">
        <f>I24+J24</f>
        <v>1245687</v>
      </c>
      <c r="I24" s="237">
        <f>23300+40000-39000</f>
        <v>24300</v>
      </c>
      <c r="J24" s="237">
        <f>SUM(O24,K24)</f>
        <v>1221387</v>
      </c>
      <c r="K24" s="238">
        <f>SUM(L24:N24)</f>
        <v>615699.7</v>
      </c>
      <c r="L24" s="235">
        <v>0</v>
      </c>
      <c r="M24" s="235">
        <v>0</v>
      </c>
      <c r="N24" s="236">
        <f>512859.64+63840.06+39000</f>
        <v>615699.7</v>
      </c>
      <c r="O24" s="238">
        <f>SUM(P24:S24)</f>
        <v>605687.3</v>
      </c>
      <c r="P24" s="235">
        <v>0</v>
      </c>
      <c r="Q24" s="235">
        <v>0</v>
      </c>
      <c r="R24" s="235">
        <v>0</v>
      </c>
      <c r="S24" s="236">
        <v>605687.3</v>
      </c>
    </row>
    <row r="25" spans="1:22" s="157" customFormat="1" ht="13.5" hidden="1" thickBot="1">
      <c r="A25" s="581"/>
      <c r="B25" s="241" t="s">
        <v>29</v>
      </c>
      <c r="C25" s="232"/>
      <c r="D25" s="241"/>
      <c r="E25" s="242">
        <f>SUM(F25:G25)</f>
        <v>0</v>
      </c>
      <c r="F25" s="243">
        <v>0</v>
      </c>
      <c r="G25" s="244">
        <v>0</v>
      </c>
      <c r="H25" s="261">
        <f>SUM(M25,I25)</f>
        <v>0</v>
      </c>
      <c r="I25" s="261">
        <f>SUM(N25,J25)</f>
        <v>0</v>
      </c>
      <c r="J25" s="261">
        <f>SUM(O25,K25)</f>
        <v>0</v>
      </c>
      <c r="K25" s="242">
        <f>SUM(L25:N25)</f>
        <v>0</v>
      </c>
      <c r="L25" s="243">
        <v>0</v>
      </c>
      <c r="M25" s="243">
        <v>0</v>
      </c>
      <c r="N25" s="244">
        <v>0</v>
      </c>
      <c r="O25" s="242">
        <f>SUM(P25:S25)</f>
        <v>0</v>
      </c>
      <c r="P25" s="243">
        <v>0</v>
      </c>
      <c r="Q25" s="243">
        <v>0</v>
      </c>
      <c r="R25" s="243">
        <v>0</v>
      </c>
      <c r="S25" s="244">
        <v>0</v>
      </c>
      <c r="T25" s="197"/>
      <c r="U25" s="197"/>
      <c r="V25" s="121"/>
    </row>
    <row r="26" spans="1:22" s="157" customFormat="1" ht="13.5" hidden="1" thickBot="1">
      <c r="A26" s="308"/>
      <c r="B26" s="304" t="s">
        <v>28</v>
      </c>
      <c r="C26" s="579" t="s">
        <v>0</v>
      </c>
      <c r="D26" s="580"/>
      <c r="E26" s="262">
        <f>SUM(E25:E25)</f>
        <v>0</v>
      </c>
      <c r="F26" s="263">
        <v>0</v>
      </c>
      <c r="G26" s="264">
        <f aca="true" t="shared" si="1" ref="G26:S26">SUM(G25:G25)</f>
        <v>0</v>
      </c>
      <c r="H26" s="265">
        <f t="shared" si="1"/>
        <v>0</v>
      </c>
      <c r="I26" s="265">
        <f t="shared" si="1"/>
        <v>0</v>
      </c>
      <c r="J26" s="265">
        <f t="shared" si="1"/>
        <v>0</v>
      </c>
      <c r="K26" s="262">
        <f t="shared" si="1"/>
        <v>0</v>
      </c>
      <c r="L26" s="263">
        <f>SUM(L25:L25)</f>
        <v>0</v>
      </c>
      <c r="M26" s="263">
        <f t="shared" si="1"/>
        <v>0</v>
      </c>
      <c r="N26" s="264">
        <f>SUM(N25:N25)</f>
        <v>0</v>
      </c>
      <c r="O26" s="262">
        <f t="shared" si="1"/>
        <v>0</v>
      </c>
      <c r="P26" s="263">
        <f t="shared" si="1"/>
        <v>0</v>
      </c>
      <c r="Q26" s="263">
        <f t="shared" si="1"/>
        <v>0</v>
      </c>
      <c r="R26" s="263">
        <f t="shared" si="1"/>
        <v>0</v>
      </c>
      <c r="S26" s="264">
        <f t="shared" si="1"/>
        <v>0</v>
      </c>
      <c r="T26" s="197"/>
      <c r="U26" s="197"/>
      <c r="V26" s="121"/>
    </row>
    <row r="27" spans="1:22" s="157" customFormat="1" ht="24" customHeight="1" hidden="1" thickBot="1">
      <c r="A27" s="305"/>
      <c r="B27" s="251"/>
      <c r="C27" s="266"/>
      <c r="D27" s="267"/>
      <c r="E27" s="266"/>
      <c r="F27" s="268"/>
      <c r="G27" s="267"/>
      <c r="H27" s="269"/>
      <c r="I27" s="269"/>
      <c r="J27" s="269"/>
      <c r="K27" s="266"/>
      <c r="L27" s="268"/>
      <c r="M27" s="268"/>
      <c r="N27" s="267"/>
      <c r="O27" s="266"/>
      <c r="P27" s="268"/>
      <c r="Q27" s="268"/>
      <c r="R27" s="268"/>
      <c r="S27" s="267"/>
      <c r="T27" s="197"/>
      <c r="U27" s="197"/>
      <c r="V27" s="121"/>
    </row>
    <row r="28" spans="1:22" s="157" customFormat="1" ht="24" customHeight="1" hidden="1" thickBot="1">
      <c r="A28" s="305"/>
      <c r="B28" s="302"/>
      <c r="C28" s="204"/>
      <c r="D28" s="205"/>
      <c r="E28" s="207"/>
      <c r="F28" s="208"/>
      <c r="G28" s="209"/>
      <c r="H28" s="237"/>
      <c r="I28" s="237"/>
      <c r="J28" s="237"/>
      <c r="K28" s="207"/>
      <c r="L28" s="208"/>
      <c r="M28" s="208"/>
      <c r="N28" s="209"/>
      <c r="O28" s="207"/>
      <c r="P28" s="208"/>
      <c r="Q28" s="208"/>
      <c r="R28" s="208"/>
      <c r="S28" s="209"/>
      <c r="T28" s="197"/>
      <c r="U28" s="197"/>
      <c r="V28" s="121"/>
    </row>
    <row r="29" spans="1:22" s="157" customFormat="1" ht="18" customHeight="1">
      <c r="A29" s="581" t="s">
        <v>55</v>
      </c>
      <c r="B29" s="24" t="s">
        <v>50</v>
      </c>
      <c r="C29" s="563" t="s">
        <v>51</v>
      </c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5"/>
      <c r="T29" s="197"/>
      <c r="U29" s="294">
        <f>SUM(E13,E21,E43)</f>
        <v>1272992.42</v>
      </c>
      <c r="V29" s="121"/>
    </row>
    <row r="30" spans="1:22" s="157" customFormat="1" ht="12.75">
      <c r="A30" s="581"/>
      <c r="B30" s="24"/>
      <c r="C30" s="566" t="s">
        <v>52</v>
      </c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8"/>
      <c r="T30" s="197"/>
      <c r="U30" s="197"/>
      <c r="V30" s="121"/>
    </row>
    <row r="31" spans="1:21" s="157" customFormat="1" ht="31.5" customHeight="1" thickBot="1">
      <c r="A31" s="581"/>
      <c r="B31" s="270" t="s">
        <v>54</v>
      </c>
      <c r="C31" s="232"/>
      <c r="D31" s="241">
        <v>80195</v>
      </c>
      <c r="E31" s="271">
        <f>SUM(F31:G31)</f>
        <v>406269.63</v>
      </c>
      <c r="F31" s="272">
        <f>SUM(F32:F34)</f>
        <v>243635.63</v>
      </c>
      <c r="G31" s="272">
        <f>SUM(G32:G34)</f>
        <v>162634</v>
      </c>
      <c r="H31" s="273">
        <f>I31+J31</f>
        <v>5700</v>
      </c>
      <c r="I31" s="316">
        <v>0</v>
      </c>
      <c r="J31" s="273">
        <f>SUM(K31+O31)</f>
        <v>5700</v>
      </c>
      <c r="K31" s="271">
        <f>SUM(L31:N31)</f>
        <v>0</v>
      </c>
      <c r="L31" s="274">
        <f>SUM(L34)</f>
        <v>0</v>
      </c>
      <c r="M31" s="274">
        <v>0</v>
      </c>
      <c r="N31" s="272">
        <v>0</v>
      </c>
      <c r="O31" s="271">
        <f>SUM(P31:S31)</f>
        <v>5700</v>
      </c>
      <c r="P31" s="274">
        <f>SUM(P33:P34)</f>
        <v>0</v>
      </c>
      <c r="Q31" s="274">
        <v>0</v>
      </c>
      <c r="R31" s="274">
        <v>0</v>
      </c>
      <c r="S31" s="272">
        <v>5700</v>
      </c>
      <c r="T31" s="197"/>
      <c r="U31" s="197">
        <v>2013</v>
      </c>
    </row>
    <row r="32" spans="1:22" s="157" customFormat="1" ht="11.25" customHeight="1" hidden="1">
      <c r="A32" s="581"/>
      <c r="B32" s="309" t="s">
        <v>30</v>
      </c>
      <c r="C32" s="26"/>
      <c r="D32" s="27"/>
      <c r="E32" s="271">
        <f>SUM(F32:G32)</f>
        <v>5473.5</v>
      </c>
      <c r="F32" s="275">
        <v>3101.65</v>
      </c>
      <c r="G32" s="28">
        <v>2371.85</v>
      </c>
      <c r="H32" s="29"/>
      <c r="I32" s="29"/>
      <c r="J32" s="29"/>
      <c r="K32" s="30"/>
      <c r="L32" s="31"/>
      <c r="M32" s="31"/>
      <c r="N32" s="28"/>
      <c r="O32" s="30"/>
      <c r="P32" s="31"/>
      <c r="Q32" s="31"/>
      <c r="R32" s="31"/>
      <c r="S32" s="28"/>
      <c r="T32" s="197"/>
      <c r="U32" s="294">
        <f>SUM(E18+E34)</f>
        <v>879561.58</v>
      </c>
      <c r="V32" s="121"/>
    </row>
    <row r="33" spans="1:22" s="157" customFormat="1" ht="13.5" hidden="1" thickBot="1">
      <c r="A33" s="581"/>
      <c r="B33" s="302" t="s">
        <v>32</v>
      </c>
      <c r="C33" s="232"/>
      <c r="D33" s="241"/>
      <c r="E33" s="271">
        <f>SUM(F33:G33)</f>
        <v>159696.72999999998</v>
      </c>
      <c r="F33" s="274">
        <v>75964.73</v>
      </c>
      <c r="G33" s="272">
        <v>83732</v>
      </c>
      <c r="H33" s="273">
        <f>SUM(I33+M33)</f>
        <v>0</v>
      </c>
      <c r="I33" s="273">
        <f>SUM(J33+N33)</f>
        <v>0</v>
      </c>
      <c r="J33" s="273">
        <f>SUM(K33+O33)</f>
        <v>0</v>
      </c>
      <c r="K33" s="271">
        <f>SUM(L33:N33)</f>
        <v>0</v>
      </c>
      <c r="L33" s="274">
        <v>0</v>
      </c>
      <c r="M33" s="274">
        <v>0</v>
      </c>
      <c r="N33" s="272">
        <v>0</v>
      </c>
      <c r="O33" s="271">
        <f>SUM(P33:S33)</f>
        <v>0</v>
      </c>
      <c r="P33" s="274">
        <v>0</v>
      </c>
      <c r="Q33" s="274">
        <v>0</v>
      </c>
      <c r="R33" s="274">
        <v>0</v>
      </c>
      <c r="S33" s="272">
        <v>0</v>
      </c>
      <c r="T33" s="197"/>
      <c r="U33" s="197"/>
      <c r="V33" s="121"/>
    </row>
    <row r="34" spans="1:22" s="157" customFormat="1" ht="13.5" hidden="1" thickBot="1">
      <c r="A34" s="322"/>
      <c r="B34" s="302" t="s">
        <v>33</v>
      </c>
      <c r="C34" s="276"/>
      <c r="D34" s="277"/>
      <c r="E34" s="271">
        <f>SUM(F34:G34)</f>
        <v>241099.4</v>
      </c>
      <c r="F34" s="31">
        <v>164569.25</v>
      </c>
      <c r="G34" s="28">
        <v>76530.15</v>
      </c>
      <c r="H34" s="29"/>
      <c r="I34" s="29"/>
      <c r="J34" s="29"/>
      <c r="K34" s="30">
        <f>SUM(L34:N34)</f>
        <v>0</v>
      </c>
      <c r="L34" s="31">
        <v>0</v>
      </c>
      <c r="M34" s="31"/>
      <c r="N34" s="28"/>
      <c r="O34" s="30">
        <v>0</v>
      </c>
      <c r="P34" s="31">
        <v>0</v>
      </c>
      <c r="Q34" s="31"/>
      <c r="R34" s="31"/>
      <c r="S34" s="28"/>
      <c r="T34" s="197"/>
      <c r="U34" s="294"/>
      <c r="V34" s="121"/>
    </row>
    <row r="35" spans="1:22" s="157" customFormat="1" ht="13.5" hidden="1" thickBot="1">
      <c r="A35" s="308"/>
      <c r="B35" s="190" t="s">
        <v>21</v>
      </c>
      <c r="C35" s="582" t="s">
        <v>0</v>
      </c>
      <c r="D35" s="583"/>
      <c r="E35" s="191">
        <f>SUM(E32:E34)</f>
        <v>406269.63</v>
      </c>
      <c r="F35" s="191">
        <f>SUM(F32:F34)</f>
        <v>243635.63</v>
      </c>
      <c r="G35" s="191">
        <f>SUM(G32:G34)</f>
        <v>162634</v>
      </c>
      <c r="H35" s="194">
        <f>SUM(H33:H34)</f>
        <v>0</v>
      </c>
      <c r="I35" s="194">
        <f>SUM(I33:I34)</f>
        <v>0</v>
      </c>
      <c r="J35" s="194">
        <f>SUM(J33:J34)</f>
        <v>0</v>
      </c>
      <c r="K35" s="191">
        <f>SUM(K33)</f>
        <v>0</v>
      </c>
      <c r="L35" s="192">
        <f>SUM(L33)</f>
        <v>0</v>
      </c>
      <c r="M35" s="192">
        <f>SUM(M33)</f>
        <v>0</v>
      </c>
      <c r="N35" s="193">
        <f>SUM(N33)</f>
        <v>0</v>
      </c>
      <c r="O35" s="191">
        <f>SUM(O33)</f>
        <v>0</v>
      </c>
      <c r="P35" s="192">
        <f>SUM(P33)</f>
        <v>0</v>
      </c>
      <c r="Q35" s="192">
        <v>0</v>
      </c>
      <c r="R35" s="192">
        <v>0</v>
      </c>
      <c r="S35" s="193">
        <v>0</v>
      </c>
      <c r="T35" s="197"/>
      <c r="U35" s="197"/>
      <c r="V35" s="121"/>
    </row>
    <row r="36" spans="1:22" s="157" customFormat="1" ht="13.5" hidden="1" thickBot="1">
      <c r="A36" s="305">
        <v>1</v>
      </c>
      <c r="B36" s="251">
        <v>2</v>
      </c>
      <c r="C36" s="250">
        <v>3</v>
      </c>
      <c r="D36" s="251">
        <v>4</v>
      </c>
      <c r="E36" s="250">
        <v>5</v>
      </c>
      <c r="F36" s="252">
        <v>6</v>
      </c>
      <c r="G36" s="251">
        <v>7</v>
      </c>
      <c r="H36" s="278">
        <v>8</v>
      </c>
      <c r="I36" s="278">
        <v>8</v>
      </c>
      <c r="J36" s="278">
        <v>8</v>
      </c>
      <c r="K36" s="250">
        <v>9</v>
      </c>
      <c r="L36" s="252">
        <v>10</v>
      </c>
      <c r="M36" s="252">
        <v>11</v>
      </c>
      <c r="N36" s="251">
        <v>12</v>
      </c>
      <c r="O36" s="250">
        <v>13</v>
      </c>
      <c r="P36" s="252">
        <v>14</v>
      </c>
      <c r="Q36" s="252">
        <v>15</v>
      </c>
      <c r="R36" s="252">
        <v>16</v>
      </c>
      <c r="S36" s="251">
        <v>17</v>
      </c>
      <c r="T36" s="197"/>
      <c r="U36" s="197"/>
      <c r="V36" s="121"/>
    </row>
    <row r="37" spans="1:22" s="157" customFormat="1" ht="12.75">
      <c r="A37" s="577" t="s">
        <v>25</v>
      </c>
      <c r="B37" s="24" t="s">
        <v>57</v>
      </c>
      <c r="C37" s="563" t="s">
        <v>58</v>
      </c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5"/>
      <c r="T37" s="197"/>
      <c r="U37" s="197"/>
      <c r="V37" s="121"/>
    </row>
    <row r="38" spans="1:23" s="157" customFormat="1" ht="12.75">
      <c r="A38" s="488"/>
      <c r="B38" s="24"/>
      <c r="C38" s="566" t="s">
        <v>52</v>
      </c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8"/>
      <c r="T38" s="197"/>
      <c r="U38" s="197"/>
      <c r="V38" s="121" t="s">
        <v>70</v>
      </c>
      <c r="W38" t="s">
        <v>71</v>
      </c>
    </row>
    <row r="39" spans="1:24" s="157" customFormat="1" ht="60" customHeight="1">
      <c r="A39" s="488"/>
      <c r="B39" s="25" t="s">
        <v>56</v>
      </c>
      <c r="C39" s="26"/>
      <c r="D39" s="27">
        <v>60014</v>
      </c>
      <c r="E39" s="30">
        <f>SUM(F39:G39)</f>
        <v>0</v>
      </c>
      <c r="F39" s="31">
        <v>0</v>
      </c>
      <c r="G39" s="28">
        <v>0</v>
      </c>
      <c r="H39" s="29">
        <f>I39+J39</f>
        <v>50000</v>
      </c>
      <c r="I39" s="316">
        <v>0</v>
      </c>
      <c r="J39" s="29">
        <f>SUM(O39,K39)</f>
        <v>50000</v>
      </c>
      <c r="K39" s="30">
        <f>SUM(L39:N39)</f>
        <v>50000</v>
      </c>
      <c r="L39" s="31">
        <f>SUM(L43)</f>
        <v>0</v>
      </c>
      <c r="M39" s="31">
        <v>0</v>
      </c>
      <c r="N39" s="31">
        <v>50000</v>
      </c>
      <c r="O39" s="30">
        <f>SUM(P39:S39)</f>
        <v>0</v>
      </c>
      <c r="P39" s="31">
        <v>0</v>
      </c>
      <c r="Q39" s="31">
        <v>0</v>
      </c>
      <c r="R39" s="31">
        <v>0</v>
      </c>
      <c r="S39" s="28">
        <v>0</v>
      </c>
      <c r="T39" s="197"/>
      <c r="U39" s="197" t="s">
        <v>59</v>
      </c>
      <c r="V39" s="162">
        <v>374666.26</v>
      </c>
      <c r="W39" s="162">
        <f>SUM(J43)</f>
        <v>374666.26</v>
      </c>
      <c r="X39" s="162">
        <f>SUM(V39-W39)</f>
        <v>0</v>
      </c>
    </row>
    <row r="40" spans="1:19" ht="13.5" hidden="1" thickBot="1">
      <c r="A40" s="308"/>
      <c r="B40" s="310" t="s">
        <v>28</v>
      </c>
      <c r="C40" s="279" t="s">
        <v>0</v>
      </c>
      <c r="D40" s="280"/>
      <c r="E40" s="262">
        <f aca="true" t="shared" si="2" ref="E40:P40">SUM(E47)</f>
        <v>0</v>
      </c>
      <c r="F40" s="263">
        <f t="shared" si="2"/>
        <v>0</v>
      </c>
      <c r="G40" s="264">
        <f t="shared" si="2"/>
        <v>0</v>
      </c>
      <c r="H40" s="265">
        <f t="shared" si="2"/>
        <v>10836</v>
      </c>
      <c r="I40" s="317">
        <f t="shared" si="2"/>
        <v>0</v>
      </c>
      <c r="J40" s="265">
        <f t="shared" si="2"/>
        <v>10836</v>
      </c>
      <c r="K40" s="262">
        <f t="shared" si="2"/>
        <v>10836</v>
      </c>
      <c r="L40" s="263">
        <f t="shared" si="2"/>
        <v>0</v>
      </c>
      <c r="M40" s="263">
        <f t="shared" si="2"/>
        <v>0</v>
      </c>
      <c r="N40" s="264">
        <f t="shared" si="2"/>
        <v>10836</v>
      </c>
      <c r="O40" s="262">
        <f t="shared" si="2"/>
        <v>0</v>
      </c>
      <c r="P40" s="263">
        <f t="shared" si="2"/>
        <v>0</v>
      </c>
      <c r="Q40" s="263">
        <v>0</v>
      </c>
      <c r="R40" s="263">
        <v>0</v>
      </c>
      <c r="S40" s="264">
        <f>SUM(S47)</f>
        <v>0</v>
      </c>
    </row>
    <row r="41" spans="1:19" ht="12.75" hidden="1">
      <c r="A41" s="296">
        <v>1</v>
      </c>
      <c r="B41" s="201">
        <v>2</v>
      </c>
      <c r="C41" s="200">
        <v>3</v>
      </c>
      <c r="D41" s="201">
        <v>4</v>
      </c>
      <c r="E41" s="200">
        <v>5</v>
      </c>
      <c r="F41" s="203">
        <v>6</v>
      </c>
      <c r="G41" s="201">
        <v>7</v>
      </c>
      <c r="H41" s="202">
        <v>8</v>
      </c>
      <c r="I41" s="318">
        <v>8</v>
      </c>
      <c r="J41" s="202">
        <v>8</v>
      </c>
      <c r="K41" s="200">
        <v>9</v>
      </c>
      <c r="L41" s="203">
        <v>10</v>
      </c>
      <c r="M41" s="203">
        <v>11</v>
      </c>
      <c r="N41" s="201">
        <v>12</v>
      </c>
      <c r="O41" s="200">
        <v>13</v>
      </c>
      <c r="P41" s="203">
        <v>14</v>
      </c>
      <c r="Q41" s="203">
        <v>15</v>
      </c>
      <c r="R41" s="203">
        <v>16</v>
      </c>
      <c r="S41" s="201">
        <v>17</v>
      </c>
    </row>
    <row r="42" spans="1:19" ht="12.75" hidden="1">
      <c r="A42" s="311"/>
      <c r="B42" s="312"/>
      <c r="C42" s="204"/>
      <c r="D42" s="205"/>
      <c r="E42" s="207"/>
      <c r="F42" s="208"/>
      <c r="G42" s="209"/>
      <c r="H42" s="206"/>
      <c r="I42" s="319"/>
      <c r="J42" s="206"/>
      <c r="K42" s="207"/>
      <c r="L42" s="208"/>
      <c r="M42" s="208"/>
      <c r="N42" s="209"/>
      <c r="O42" s="207"/>
      <c r="P42" s="208"/>
      <c r="Q42" s="208"/>
      <c r="R42" s="208"/>
      <c r="S42" s="209"/>
    </row>
    <row r="43" spans="1:24" s="1" customFormat="1" ht="13.5" thickBot="1">
      <c r="A43" s="298">
        <v>2</v>
      </c>
      <c r="B43" s="299" t="s">
        <v>27</v>
      </c>
      <c r="C43" s="575" t="s">
        <v>0</v>
      </c>
      <c r="D43" s="576"/>
      <c r="E43" s="281">
        <f>SUM(F43:G43)</f>
        <v>0</v>
      </c>
      <c r="F43" s="282">
        <v>0</v>
      </c>
      <c r="G43" s="283">
        <v>0</v>
      </c>
      <c r="H43" s="284">
        <f>I43+J43</f>
        <v>374666.26</v>
      </c>
      <c r="I43" s="320">
        <f>I46+I50+I53</f>
        <v>0</v>
      </c>
      <c r="J43" s="284">
        <f>SUM(K43,O43)</f>
        <v>374666.26</v>
      </c>
      <c r="K43" s="285">
        <f>SUM(L43:N43)</f>
        <v>5526.26</v>
      </c>
      <c r="L43" s="286">
        <f>SUM(L46,L50,L53)</f>
        <v>0</v>
      </c>
      <c r="M43" s="286">
        <f>SUM(M46,M50,M53)</f>
        <v>0</v>
      </c>
      <c r="N43" s="287">
        <f>SUM(N46,N50,N53)</f>
        <v>5526.26</v>
      </c>
      <c r="O43" s="281">
        <f>SUM(P43:S43)</f>
        <v>369140</v>
      </c>
      <c r="P43" s="286">
        <f>SUM(P46,P50,P53)</f>
        <v>0</v>
      </c>
      <c r="Q43" s="286">
        <f>SUM(Q46,Q50,Q53)</f>
        <v>0</v>
      </c>
      <c r="R43" s="286">
        <f>SUM(R46,R50,R53)</f>
        <v>0</v>
      </c>
      <c r="S43" s="286">
        <f>SUM(S46,S50,S53)</f>
        <v>369140</v>
      </c>
      <c r="T43" s="300"/>
      <c r="U43" s="300" t="s">
        <v>60</v>
      </c>
      <c r="V43" s="196">
        <v>1765327.07</v>
      </c>
      <c r="W43" s="172">
        <f>SUM(J13)</f>
        <v>1815827.07</v>
      </c>
      <c r="X43" s="136">
        <f>SUM(V43-W43)</f>
        <v>-50500</v>
      </c>
    </row>
    <row r="44" spans="1:24" ht="12.75">
      <c r="A44" s="577" t="s">
        <v>43</v>
      </c>
      <c r="B44" s="24" t="s">
        <v>53</v>
      </c>
      <c r="C44" s="563" t="s">
        <v>51</v>
      </c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5"/>
      <c r="V44" s="136">
        <f>SUM(V39:V43)</f>
        <v>2139993.33</v>
      </c>
      <c r="W44" s="136">
        <f>SUM(W39:W43)</f>
        <v>2190493.33</v>
      </c>
      <c r="X44" s="136">
        <f>SUM(X39:X43)</f>
        <v>-50500</v>
      </c>
    </row>
    <row r="45" spans="1:19" ht="12.75">
      <c r="A45" s="488"/>
      <c r="B45" s="24"/>
      <c r="C45" s="566" t="s">
        <v>52</v>
      </c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8"/>
    </row>
    <row r="46" spans="1:21" ht="34.5" customHeight="1">
      <c r="A46" s="488"/>
      <c r="B46" s="25" t="s">
        <v>40</v>
      </c>
      <c r="C46" s="26"/>
      <c r="D46" s="288" t="s">
        <v>67</v>
      </c>
      <c r="E46" s="30">
        <f>SUM(F46:G46)</f>
        <v>0</v>
      </c>
      <c r="F46" s="31">
        <v>0</v>
      </c>
      <c r="G46" s="28">
        <v>0</v>
      </c>
      <c r="H46" s="29">
        <f>I46+J46</f>
        <v>95011.01999999999</v>
      </c>
      <c r="I46" s="316">
        <v>0</v>
      </c>
      <c r="J46" s="29">
        <f>SUM(O46,K46)</f>
        <v>95011.01999999999</v>
      </c>
      <c r="K46" s="30">
        <f>SUM(L46:N46)</f>
        <v>7.26</v>
      </c>
      <c r="L46" s="31">
        <f>SUM(L40)</f>
        <v>0</v>
      </c>
      <c r="M46" s="31">
        <v>0</v>
      </c>
      <c r="N46" s="31">
        <f>0+7.26</f>
        <v>7.26</v>
      </c>
      <c r="O46" s="30">
        <f>SUM(P46:S46)</f>
        <v>95003.76</v>
      </c>
      <c r="P46" s="31">
        <v>0</v>
      </c>
      <c r="Q46" s="31">
        <v>0</v>
      </c>
      <c r="R46" s="31">
        <v>0</v>
      </c>
      <c r="S46" s="28">
        <v>95003.76</v>
      </c>
      <c r="U46" s="197">
        <f>227237.24+95003.76+5700</f>
        <v>327941</v>
      </c>
    </row>
    <row r="47" spans="1:19" ht="12.75" hidden="1">
      <c r="A47" s="488"/>
      <c r="B47" s="251">
        <v>2016</v>
      </c>
      <c r="C47" s="232"/>
      <c r="D47" s="241"/>
      <c r="E47" s="271">
        <f>SUM(F47:G47)</f>
        <v>0</v>
      </c>
      <c r="F47" s="274">
        <v>0</v>
      </c>
      <c r="G47" s="272">
        <v>0</v>
      </c>
      <c r="H47" s="273">
        <f>I47+J47</f>
        <v>10836</v>
      </c>
      <c r="I47" s="316">
        <v>0</v>
      </c>
      <c r="J47" s="273">
        <f>SUM(O47,K47)</f>
        <v>10836</v>
      </c>
      <c r="K47" s="271">
        <f>SUM(L47:N47)</f>
        <v>10836</v>
      </c>
      <c r="L47" s="274">
        <v>0</v>
      </c>
      <c r="M47" s="274">
        <v>0</v>
      </c>
      <c r="N47" s="274">
        <v>10836</v>
      </c>
      <c r="O47" s="271">
        <f>SUM(P47:S47)</f>
        <v>0</v>
      </c>
      <c r="P47" s="274">
        <v>0</v>
      </c>
      <c r="Q47" s="274">
        <v>0</v>
      </c>
      <c r="R47" s="274">
        <v>0</v>
      </c>
      <c r="S47" s="272">
        <v>0</v>
      </c>
    </row>
    <row r="48" spans="1:24" s="157" customFormat="1" ht="15" customHeight="1">
      <c r="A48" s="577" t="s">
        <v>61</v>
      </c>
      <c r="B48" s="24" t="s">
        <v>35</v>
      </c>
      <c r="C48" s="490" t="s">
        <v>44</v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2"/>
      <c r="T48" s="197"/>
      <c r="U48" s="197"/>
      <c r="V48" s="136">
        <f>SUM(V36:V40)</f>
        <v>374666.26</v>
      </c>
      <c r="W48" s="162">
        <f>SUM(W36:W40)</f>
        <v>374666.26</v>
      </c>
      <c r="X48" s="162">
        <f>SUM(X36:X40)</f>
        <v>0</v>
      </c>
    </row>
    <row r="49" spans="1:23" s="157" customFormat="1" ht="15" customHeight="1">
      <c r="A49" s="488"/>
      <c r="B49" s="187"/>
      <c r="C49" s="493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5"/>
      <c r="T49" s="197"/>
      <c r="U49" s="197"/>
      <c r="V49" s="136"/>
      <c r="W49" s="162"/>
    </row>
    <row r="50" spans="1:23" s="157" customFormat="1" ht="34.5" customHeight="1" thickBot="1">
      <c r="A50" s="578"/>
      <c r="B50" s="188" t="s">
        <v>54</v>
      </c>
      <c r="C50" s="189"/>
      <c r="D50" s="190">
        <v>80195</v>
      </c>
      <c r="E50" s="191">
        <f>SUM(F50:G50)</f>
        <v>0</v>
      </c>
      <c r="F50" s="192">
        <v>0</v>
      </c>
      <c r="G50" s="193">
        <v>0</v>
      </c>
      <c r="H50" s="194">
        <f>I50+J50</f>
        <v>227237.24</v>
      </c>
      <c r="I50" s="321">
        <v>0</v>
      </c>
      <c r="J50" s="194">
        <f>SUM(O50,K50)</f>
        <v>227237.24</v>
      </c>
      <c r="K50" s="191">
        <f>SUM(L50:N50)</f>
        <v>0</v>
      </c>
      <c r="L50" s="192">
        <v>0</v>
      </c>
      <c r="M50" s="192">
        <v>0</v>
      </c>
      <c r="N50" s="192">
        <v>0</v>
      </c>
      <c r="O50" s="191">
        <f>SUM(P50:S50)</f>
        <v>227237.24</v>
      </c>
      <c r="P50" s="192">
        <v>0</v>
      </c>
      <c r="Q50" s="192">
        <v>0</v>
      </c>
      <c r="R50" s="192">
        <v>0</v>
      </c>
      <c r="S50" s="193">
        <v>227237.24</v>
      </c>
      <c r="T50" s="197"/>
      <c r="U50" s="197"/>
      <c r="V50" s="136"/>
      <c r="W50" s="162"/>
    </row>
    <row r="51" spans="1:24" ht="15" customHeight="1">
      <c r="A51" s="488" t="s">
        <v>62</v>
      </c>
      <c r="B51" s="24" t="s">
        <v>63</v>
      </c>
      <c r="C51" s="490" t="s">
        <v>64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2"/>
      <c r="V51" s="136">
        <f>SUM(V39:V43)</f>
        <v>2139993.33</v>
      </c>
      <c r="W51" s="136">
        <f>SUM(W39:W43)</f>
        <v>2190493.33</v>
      </c>
      <c r="X51" s="136">
        <f>SUM(X39:X43)</f>
        <v>-50500</v>
      </c>
    </row>
    <row r="52" spans="1:23" ht="15" customHeight="1">
      <c r="A52" s="488"/>
      <c r="B52" s="187"/>
      <c r="C52" s="493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5"/>
      <c r="V52" s="136"/>
      <c r="W52" s="136"/>
    </row>
    <row r="53" spans="1:23" ht="34.5" customHeight="1" thickBot="1">
      <c r="A53" s="489"/>
      <c r="B53" s="188" t="s">
        <v>65</v>
      </c>
      <c r="C53" s="189"/>
      <c r="D53" s="190">
        <v>85395</v>
      </c>
      <c r="E53" s="191">
        <f>SUM(F53:G53)</f>
        <v>0</v>
      </c>
      <c r="F53" s="192">
        <v>0</v>
      </c>
      <c r="G53" s="193">
        <v>0</v>
      </c>
      <c r="H53" s="194">
        <f>I53+J53</f>
        <v>52418</v>
      </c>
      <c r="I53" s="321">
        <v>0</v>
      </c>
      <c r="J53" s="194">
        <f>SUM(O53,K53)</f>
        <v>52418</v>
      </c>
      <c r="K53" s="191">
        <f>SUM(L53:N53)</f>
        <v>5519</v>
      </c>
      <c r="L53" s="192">
        <v>0</v>
      </c>
      <c r="M53" s="192">
        <v>0</v>
      </c>
      <c r="N53" s="192">
        <v>5519</v>
      </c>
      <c r="O53" s="191">
        <f>SUM(P53:S53)</f>
        <v>46899</v>
      </c>
      <c r="P53" s="192">
        <v>0</v>
      </c>
      <c r="Q53" s="192">
        <v>0</v>
      </c>
      <c r="R53" s="192">
        <v>0</v>
      </c>
      <c r="S53" s="193">
        <v>46899</v>
      </c>
      <c r="V53" s="136"/>
      <c r="W53" s="136"/>
    </row>
    <row r="54" spans="2:22" ht="23.25" customHeight="1" thickBot="1">
      <c r="B54" s="313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V54" s="121">
        <f>421388.58+605687.3+5700+95003.76+227237.24</f>
        <v>1355016.8800000001</v>
      </c>
    </row>
    <row r="55" spans="1:22" s="157" customFormat="1" ht="13.5" thickBot="1">
      <c r="A55" s="197"/>
      <c r="B55" s="314" t="s">
        <v>31</v>
      </c>
      <c r="C55" s="290"/>
      <c r="D55" s="290"/>
      <c r="E55" s="291" t="e">
        <f>SUM(F55:G55)</f>
        <v>#REF!</v>
      </c>
      <c r="F55" s="292" t="e">
        <f>SUM(F13+#REF!)</f>
        <v>#REF!</v>
      </c>
      <c r="G55" s="291" t="e">
        <f>SUM(G13+#REF!)</f>
        <v>#REF!</v>
      </c>
      <c r="H55" s="293">
        <f>H43+H13</f>
        <v>2226053.26</v>
      </c>
      <c r="I55" s="293">
        <f>I43+I13</f>
        <v>35559.93</v>
      </c>
      <c r="J55" s="293">
        <f>K55+O55</f>
        <v>2190493.33</v>
      </c>
      <c r="K55" s="293">
        <f aca="true" t="shared" si="3" ref="K55:R55">SUM(K13+K43)</f>
        <v>788577.45</v>
      </c>
      <c r="L55" s="293">
        <f t="shared" si="3"/>
        <v>0</v>
      </c>
      <c r="M55" s="293">
        <f t="shared" si="3"/>
        <v>0</v>
      </c>
      <c r="N55" s="293">
        <f t="shared" si="3"/>
        <v>788577.45</v>
      </c>
      <c r="O55" s="293">
        <f t="shared" si="3"/>
        <v>1401915.8800000001</v>
      </c>
      <c r="P55" s="293">
        <f t="shared" si="3"/>
        <v>0</v>
      </c>
      <c r="Q55" s="293">
        <f t="shared" si="3"/>
        <v>0</v>
      </c>
      <c r="R55" s="293">
        <f t="shared" si="3"/>
        <v>0</v>
      </c>
      <c r="S55" s="293">
        <f>SUM(S13,S43)</f>
        <v>1401915.8800000001</v>
      </c>
      <c r="T55" s="197"/>
      <c r="U55" s="197"/>
      <c r="V55" s="121"/>
    </row>
    <row r="56" ht="12.75">
      <c r="V56" s="121">
        <f>227237.24+95003.78</f>
        <v>322241.02</v>
      </c>
    </row>
    <row r="59" spans="14:21" ht="12.75">
      <c r="N59" s="294">
        <f>SUM(O55,K55)-1878724.25</f>
        <v>311769.0800000001</v>
      </c>
      <c r="U59" s="294">
        <f>SUM(L16+P16)</f>
        <v>0</v>
      </c>
    </row>
    <row r="60" ht="12.75">
      <c r="S60" s="294"/>
    </row>
    <row r="61" spans="8:19" ht="12.75">
      <c r="H61" s="294">
        <f>I55+J55</f>
        <v>2226053.2600000002</v>
      </c>
      <c r="I61" s="294">
        <f>I55</f>
        <v>35559.93</v>
      </c>
      <c r="J61" s="294">
        <f>SUM(K55+O55)</f>
        <v>2190493.33</v>
      </c>
      <c r="S61" s="197">
        <f>421388.58+605687.3+5700</f>
        <v>1032775.8800000001</v>
      </c>
    </row>
    <row r="62" ht="12.75">
      <c r="S62" s="315">
        <f>95003.78+227237.24</f>
        <v>322241.02</v>
      </c>
    </row>
    <row r="63" ht="12.75">
      <c r="S63" s="197">
        <f>SUM(S61:S62)</f>
        <v>1355016.9000000001</v>
      </c>
    </row>
  </sheetData>
  <sheetProtection/>
  <mergeCells count="46">
    <mergeCell ref="O8:S8"/>
    <mergeCell ref="K9:K10"/>
    <mergeCell ref="L9:N9"/>
    <mergeCell ref="A3:S3"/>
    <mergeCell ref="A4:S4"/>
    <mergeCell ref="A5:A10"/>
    <mergeCell ref="B5:B10"/>
    <mergeCell ref="C5:C10"/>
    <mergeCell ref="D5:D10"/>
    <mergeCell ref="E5:E10"/>
    <mergeCell ref="F5:G5"/>
    <mergeCell ref="J5:S5"/>
    <mergeCell ref="F6:F10"/>
    <mergeCell ref="A29:A33"/>
    <mergeCell ref="C29:S29"/>
    <mergeCell ref="C30:S30"/>
    <mergeCell ref="O9:O10"/>
    <mergeCell ref="P9:S9"/>
    <mergeCell ref="C13:D13"/>
    <mergeCell ref="A14:A18"/>
    <mergeCell ref="C14:S15"/>
    <mergeCell ref="C19:D19"/>
    <mergeCell ref="G6:G10"/>
    <mergeCell ref="J6:S6"/>
    <mergeCell ref="H7:H10"/>
    <mergeCell ref="I7:I10"/>
    <mergeCell ref="J7:J10"/>
    <mergeCell ref="K7:S7"/>
    <mergeCell ref="K8:N8"/>
    <mergeCell ref="C21:D21"/>
    <mergeCell ref="A22:A25"/>
    <mergeCell ref="C22:O23"/>
    <mergeCell ref="P22:S23"/>
    <mergeCell ref="C26:D26"/>
    <mergeCell ref="A48:A50"/>
    <mergeCell ref="C48:S49"/>
    <mergeCell ref="A51:A53"/>
    <mergeCell ref="C51:S52"/>
    <mergeCell ref="C35:D35"/>
    <mergeCell ref="A37:A39"/>
    <mergeCell ref="C37:S37"/>
    <mergeCell ref="C38:S38"/>
    <mergeCell ref="C43:D43"/>
    <mergeCell ref="A44:A47"/>
    <mergeCell ref="C44:S44"/>
    <mergeCell ref="C45:S45"/>
  </mergeCells>
  <printOptions/>
  <pageMargins left="0" right="0" top="0.32" bottom="0.1968503937007874" header="0.17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PageLayoutView="0" workbookViewId="0" topLeftCell="A1">
      <selection activeCell="A4" sqref="A4:S4"/>
    </sheetView>
  </sheetViews>
  <sheetFormatPr defaultColWidth="9.00390625" defaultRowHeight="12.75"/>
  <cols>
    <col min="1" max="1" width="2.375" style="339" customWidth="1"/>
    <col min="2" max="2" width="31.875" style="339" customWidth="1"/>
    <col min="3" max="3" width="5.375" style="339" customWidth="1"/>
    <col min="4" max="4" width="6.375" style="339" customWidth="1"/>
    <col min="5" max="5" width="11.375" style="339" hidden="1" customWidth="1"/>
    <col min="6" max="6" width="10.125" style="339" hidden="1" customWidth="1"/>
    <col min="7" max="7" width="10.00390625" style="339" hidden="1" customWidth="1"/>
    <col min="8" max="10" width="14.125" style="339" customWidth="1"/>
    <col min="11" max="11" width="11.75390625" style="339" customWidth="1"/>
    <col min="12" max="12" width="10.625" style="339" customWidth="1"/>
    <col min="13" max="13" width="4.75390625" style="339" customWidth="1"/>
    <col min="14" max="14" width="10.25390625" style="339" customWidth="1"/>
    <col min="15" max="15" width="12.00390625" style="339" customWidth="1"/>
    <col min="16" max="16" width="10.625" style="339" customWidth="1"/>
    <col min="17" max="17" width="9.625" style="339" customWidth="1"/>
    <col min="18" max="18" width="5.25390625" style="339" customWidth="1"/>
    <col min="19" max="19" width="11.75390625" style="339" customWidth="1"/>
    <col min="20" max="20" width="9.125" style="339" customWidth="1"/>
    <col min="21" max="21" width="11.75390625" style="339" bestFit="1" customWidth="1"/>
    <col min="22" max="23" width="11.75390625" style="341" bestFit="1" customWidth="1"/>
    <col min="24" max="24" width="10.125" style="341" bestFit="1" customWidth="1"/>
    <col min="25" max="16384" width="9.125" style="341" customWidth="1"/>
  </cols>
  <sheetData>
    <row r="1" spans="1:22" s="342" customFormat="1" ht="12.75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 t="s">
        <v>74</v>
      </c>
      <c r="N1" s="339"/>
      <c r="O1" s="339"/>
      <c r="P1" s="339"/>
      <c r="Q1" s="339"/>
      <c r="R1" s="339"/>
      <c r="S1" s="339"/>
      <c r="T1" s="339"/>
      <c r="U1" s="339"/>
      <c r="V1" s="341"/>
    </row>
    <row r="2" spans="1:21" s="342" customFormat="1" ht="18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3"/>
      <c r="O2" s="339"/>
      <c r="P2" s="339"/>
      <c r="Q2" s="339"/>
      <c r="R2" s="339"/>
      <c r="S2" s="339"/>
      <c r="T2" s="339"/>
      <c r="U2" s="339"/>
    </row>
    <row r="3" spans="1:21" s="346" customFormat="1" ht="12.75">
      <c r="A3" s="640" t="s">
        <v>34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344"/>
      <c r="U3" s="345"/>
    </row>
    <row r="4" spans="1:22" s="346" customFormat="1" ht="16.5" customHeight="1" thickBot="1">
      <c r="A4" s="640"/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344"/>
      <c r="U4" s="345"/>
      <c r="V4" s="347"/>
    </row>
    <row r="5" spans="1:22" s="342" customFormat="1" ht="12.75" customHeight="1">
      <c r="A5" s="604" t="s">
        <v>1</v>
      </c>
      <c r="B5" s="605" t="s">
        <v>2</v>
      </c>
      <c r="C5" s="606" t="s">
        <v>3</v>
      </c>
      <c r="D5" s="605" t="s">
        <v>4</v>
      </c>
      <c r="E5" s="604" t="s">
        <v>5</v>
      </c>
      <c r="F5" s="609" t="s">
        <v>6</v>
      </c>
      <c r="G5" s="610"/>
      <c r="H5" s="198"/>
      <c r="I5" s="198"/>
      <c r="J5" s="611" t="s">
        <v>7</v>
      </c>
      <c r="K5" s="612"/>
      <c r="L5" s="612"/>
      <c r="M5" s="612"/>
      <c r="N5" s="612"/>
      <c r="O5" s="612"/>
      <c r="P5" s="612"/>
      <c r="Q5" s="612"/>
      <c r="R5" s="612"/>
      <c r="S5" s="613"/>
      <c r="T5" s="339"/>
      <c r="U5" s="339"/>
      <c r="V5" s="341"/>
    </row>
    <row r="6" spans="1:22" s="342" customFormat="1" ht="15">
      <c r="A6" s="598"/>
      <c r="B6" s="600"/>
      <c r="C6" s="607"/>
      <c r="D6" s="600"/>
      <c r="E6" s="598"/>
      <c r="F6" s="601" t="s">
        <v>8</v>
      </c>
      <c r="G6" s="602" t="s">
        <v>9</v>
      </c>
      <c r="H6" s="199"/>
      <c r="I6" s="199"/>
      <c r="J6" s="616" t="s">
        <v>42</v>
      </c>
      <c r="K6" s="617"/>
      <c r="L6" s="617"/>
      <c r="M6" s="617"/>
      <c r="N6" s="617"/>
      <c r="O6" s="617"/>
      <c r="P6" s="617"/>
      <c r="Q6" s="617"/>
      <c r="R6" s="617"/>
      <c r="S6" s="618"/>
      <c r="T6" s="348"/>
      <c r="U6" s="339"/>
      <c r="V6" s="341"/>
    </row>
    <row r="7" spans="1:22" s="342" customFormat="1" ht="13.5" thickBot="1">
      <c r="A7" s="598"/>
      <c r="B7" s="600"/>
      <c r="C7" s="607"/>
      <c r="D7" s="600"/>
      <c r="E7" s="598"/>
      <c r="F7" s="641"/>
      <c r="G7" s="639"/>
      <c r="H7" s="573" t="s">
        <v>69</v>
      </c>
      <c r="I7" s="573" t="s">
        <v>68</v>
      </c>
      <c r="J7" s="573" t="s">
        <v>10</v>
      </c>
      <c r="K7" s="619" t="s">
        <v>11</v>
      </c>
      <c r="L7" s="619"/>
      <c r="M7" s="619"/>
      <c r="N7" s="619"/>
      <c r="O7" s="619"/>
      <c r="P7" s="619"/>
      <c r="Q7" s="619"/>
      <c r="R7" s="619"/>
      <c r="S7" s="620"/>
      <c r="T7" s="348"/>
      <c r="U7" s="339"/>
      <c r="V7" s="341"/>
    </row>
    <row r="8" spans="1:22" s="342" customFormat="1" ht="12.75">
      <c r="A8" s="598"/>
      <c r="B8" s="600"/>
      <c r="C8" s="607"/>
      <c r="D8" s="600"/>
      <c r="E8" s="598"/>
      <c r="F8" s="641"/>
      <c r="G8" s="639"/>
      <c r="H8" s="574"/>
      <c r="I8" s="574"/>
      <c r="J8" s="574"/>
      <c r="K8" s="621" t="s">
        <v>22</v>
      </c>
      <c r="L8" s="622"/>
      <c r="M8" s="622"/>
      <c r="N8" s="610"/>
      <c r="O8" s="604" t="s">
        <v>12</v>
      </c>
      <c r="P8" s="609"/>
      <c r="Q8" s="609"/>
      <c r="R8" s="609"/>
      <c r="S8" s="605"/>
      <c r="T8" s="348"/>
      <c r="U8" s="339"/>
      <c r="V8" s="341"/>
    </row>
    <row r="9" spans="1:22" s="342" customFormat="1" ht="12.75">
      <c r="A9" s="598"/>
      <c r="B9" s="600"/>
      <c r="C9" s="607"/>
      <c r="D9" s="600"/>
      <c r="E9" s="598"/>
      <c r="F9" s="641"/>
      <c r="G9" s="639"/>
      <c r="H9" s="574"/>
      <c r="I9" s="574"/>
      <c r="J9" s="574"/>
      <c r="K9" s="573" t="s">
        <v>10</v>
      </c>
      <c r="L9" s="599" t="s">
        <v>13</v>
      </c>
      <c r="M9" s="599"/>
      <c r="N9" s="600"/>
      <c r="O9" s="573" t="s">
        <v>10</v>
      </c>
      <c r="P9" s="601" t="s">
        <v>14</v>
      </c>
      <c r="Q9" s="601"/>
      <c r="R9" s="601"/>
      <c r="S9" s="602"/>
      <c r="T9" s="348"/>
      <c r="U9" s="339"/>
      <c r="V9" s="341"/>
    </row>
    <row r="10" spans="1:22" s="342" customFormat="1" ht="56.25" customHeight="1" thickBot="1">
      <c r="A10" s="598"/>
      <c r="B10" s="600"/>
      <c r="C10" s="608"/>
      <c r="D10" s="600"/>
      <c r="E10" s="598"/>
      <c r="F10" s="641"/>
      <c r="G10" s="639"/>
      <c r="H10" s="574"/>
      <c r="I10" s="574"/>
      <c r="J10" s="574"/>
      <c r="K10" s="598"/>
      <c r="L10" s="330" t="s">
        <v>17</v>
      </c>
      <c r="M10" s="330" t="s">
        <v>15</v>
      </c>
      <c r="N10" s="331" t="s">
        <v>16</v>
      </c>
      <c r="O10" s="598"/>
      <c r="P10" s="330" t="s">
        <v>26</v>
      </c>
      <c r="Q10" s="330" t="s">
        <v>17</v>
      </c>
      <c r="R10" s="330" t="s">
        <v>15</v>
      </c>
      <c r="S10" s="331" t="s">
        <v>18</v>
      </c>
      <c r="T10" s="348"/>
      <c r="U10" s="339"/>
      <c r="V10" s="341"/>
    </row>
    <row r="11" spans="1:22" s="342" customFormat="1" ht="13.5" hidden="1" thickBot="1">
      <c r="A11" s="349"/>
      <c r="B11" s="350"/>
      <c r="C11" s="349"/>
      <c r="D11" s="350"/>
      <c r="E11" s="337"/>
      <c r="F11" s="351"/>
      <c r="G11" s="352"/>
      <c r="H11" s="353"/>
      <c r="I11" s="353"/>
      <c r="J11" s="353"/>
      <c r="K11" s="337"/>
      <c r="L11" s="354"/>
      <c r="M11" s="354"/>
      <c r="N11" s="350"/>
      <c r="O11" s="355"/>
      <c r="P11" s="354"/>
      <c r="Q11" s="354"/>
      <c r="R11" s="354"/>
      <c r="S11" s="350"/>
      <c r="T11" s="339"/>
      <c r="U11" s="339"/>
      <c r="V11" s="341"/>
    </row>
    <row r="12" spans="1:22" s="342" customFormat="1" ht="18" customHeight="1" thickBot="1">
      <c r="A12" s="356"/>
      <c r="B12" s="357"/>
      <c r="C12" s="358"/>
      <c r="D12" s="359"/>
      <c r="E12" s="358"/>
      <c r="F12" s="360"/>
      <c r="G12" s="359"/>
      <c r="H12" s="361"/>
      <c r="I12" s="361"/>
      <c r="J12" s="361"/>
      <c r="K12" s="358"/>
      <c r="L12" s="360"/>
      <c r="M12" s="360"/>
      <c r="N12" s="359"/>
      <c r="O12" s="358"/>
      <c r="P12" s="360"/>
      <c r="Q12" s="360"/>
      <c r="R12" s="360"/>
      <c r="S12" s="359"/>
      <c r="T12" s="339"/>
      <c r="U12" s="339"/>
      <c r="V12" s="341"/>
    </row>
    <row r="13" spans="1:22" s="346" customFormat="1" ht="13.5" thickBot="1">
      <c r="A13" s="362">
        <v>1</v>
      </c>
      <c r="B13" s="363" t="s">
        <v>19</v>
      </c>
      <c r="C13" s="637" t="s">
        <v>0</v>
      </c>
      <c r="D13" s="638"/>
      <c r="E13" s="364">
        <f>SUM(F13:G13)</f>
        <v>1272992.42</v>
      </c>
      <c r="F13" s="365">
        <v>755516.42</v>
      </c>
      <c r="G13" s="366">
        <v>517476</v>
      </c>
      <c r="H13" s="367">
        <f>I13+J13</f>
        <v>1851387</v>
      </c>
      <c r="I13" s="367">
        <f>I16+I24+I31+I39</f>
        <v>35559.93</v>
      </c>
      <c r="J13" s="367">
        <f>SUM(O13,K13)</f>
        <v>1815827.07</v>
      </c>
      <c r="K13" s="364">
        <f>SUM(L13:N13)</f>
        <v>783643.7999999999</v>
      </c>
      <c r="L13" s="365">
        <f>SUM(L16)</f>
        <v>0</v>
      </c>
      <c r="M13" s="365">
        <v>0</v>
      </c>
      <c r="N13" s="366">
        <f>SUM(N16,N24,N31,N39,)</f>
        <v>783643.7999999999</v>
      </c>
      <c r="O13" s="364">
        <f>SUM(P13:S13)</f>
        <v>1032183.2700000001</v>
      </c>
      <c r="P13" s="365">
        <f>SUM(P16)</f>
        <v>0</v>
      </c>
      <c r="Q13" s="365">
        <v>0</v>
      </c>
      <c r="R13" s="365">
        <v>0</v>
      </c>
      <c r="S13" s="366">
        <f>SUM(S16,S24,S31,S39)</f>
        <v>1032183.2700000001</v>
      </c>
      <c r="T13" s="345"/>
      <c r="U13" s="345"/>
      <c r="V13" s="347"/>
    </row>
    <row r="14" spans="1:22" s="342" customFormat="1" ht="12.75">
      <c r="A14" s="581" t="s">
        <v>20</v>
      </c>
      <c r="B14" s="368" t="s">
        <v>36</v>
      </c>
      <c r="C14" s="586" t="s">
        <v>38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87"/>
      <c r="T14" s="339"/>
      <c r="U14" s="339"/>
      <c r="V14" s="341"/>
    </row>
    <row r="15" spans="1:22" s="342" customFormat="1" ht="23.25" customHeight="1" thickBot="1">
      <c r="A15" s="581"/>
      <c r="B15" s="369" t="s">
        <v>37</v>
      </c>
      <c r="C15" s="588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90"/>
      <c r="T15" s="339"/>
      <c r="U15" s="339"/>
      <c r="V15" s="341"/>
    </row>
    <row r="16" spans="1:22" s="342" customFormat="1" ht="42" customHeight="1" thickBot="1">
      <c r="A16" s="581"/>
      <c r="B16" s="370" t="s">
        <v>39</v>
      </c>
      <c r="C16" s="371"/>
      <c r="D16" s="372" t="s">
        <v>41</v>
      </c>
      <c r="E16" s="373">
        <f>SUM(F16:G16)</f>
        <v>1272992.42</v>
      </c>
      <c r="F16" s="374">
        <v>755516.42</v>
      </c>
      <c r="G16" s="375">
        <v>517476</v>
      </c>
      <c r="H16" s="376">
        <f>I16+J16</f>
        <v>550000.0000000001</v>
      </c>
      <c r="I16" s="376">
        <f>22759.93-11500</f>
        <v>11259.93</v>
      </c>
      <c r="J16" s="376">
        <f>SUM(O16,K16)</f>
        <v>538740.0700000001</v>
      </c>
      <c r="K16" s="377">
        <f>SUM(L16:N16)</f>
        <v>117351.49</v>
      </c>
      <c r="L16" s="378">
        <v>0</v>
      </c>
      <c r="M16" s="378">
        <v>0</v>
      </c>
      <c r="N16" s="379">
        <f>105851.49+11500</f>
        <v>117351.49</v>
      </c>
      <c r="O16" s="377">
        <f>SUM(P16:S16)</f>
        <v>421388.58</v>
      </c>
      <c r="P16" s="378">
        <v>0</v>
      </c>
      <c r="Q16" s="378">
        <v>0</v>
      </c>
      <c r="R16" s="378">
        <v>0</v>
      </c>
      <c r="S16" s="379">
        <v>421388.58</v>
      </c>
      <c r="T16" s="339"/>
      <c r="U16" s="339"/>
      <c r="V16" s="380">
        <f>V43-J13</f>
        <v>-50500</v>
      </c>
    </row>
    <row r="17" spans="1:22" s="342" customFormat="1" ht="13.5" hidden="1" thickBot="1">
      <c r="A17" s="581"/>
      <c r="B17" s="381" t="s">
        <v>23</v>
      </c>
      <c r="C17" s="371"/>
      <c r="D17" s="368"/>
      <c r="E17" s="382">
        <f>SUM(F17:G17)</f>
        <v>634530.24</v>
      </c>
      <c r="F17" s="383">
        <v>376591.24</v>
      </c>
      <c r="G17" s="384">
        <v>257939</v>
      </c>
      <c r="H17" s="385">
        <f>SUM(M17,I17)</f>
        <v>0</v>
      </c>
      <c r="I17" s="385">
        <f>SUM(N17,J17)</f>
        <v>0</v>
      </c>
      <c r="J17" s="385">
        <f>SUM(O17,K17)</f>
        <v>0</v>
      </c>
      <c r="K17" s="382">
        <f>SUM(L17:N17)</f>
        <v>0</v>
      </c>
      <c r="L17" s="383">
        <v>0</v>
      </c>
      <c r="M17" s="383">
        <v>0</v>
      </c>
      <c r="N17" s="384">
        <v>0</v>
      </c>
      <c r="O17" s="382">
        <f>SUM(P17:S17)</f>
        <v>0</v>
      </c>
      <c r="P17" s="383">
        <v>0</v>
      </c>
      <c r="Q17" s="383">
        <v>0</v>
      </c>
      <c r="R17" s="383">
        <v>0</v>
      </c>
      <c r="S17" s="384">
        <v>0</v>
      </c>
      <c r="T17" s="339"/>
      <c r="U17" s="339"/>
      <c r="V17" s="341"/>
    </row>
    <row r="18" spans="1:22" s="342" customFormat="1" ht="13.5" hidden="1" thickBot="1">
      <c r="A18" s="581"/>
      <c r="B18" s="381">
        <v>2017</v>
      </c>
      <c r="C18" s="371"/>
      <c r="D18" s="368"/>
      <c r="E18" s="382">
        <f>SUM(F18:G18)</f>
        <v>638462.1799999999</v>
      </c>
      <c r="F18" s="383">
        <v>378925.18</v>
      </c>
      <c r="G18" s="384">
        <v>259537</v>
      </c>
      <c r="H18" s="385">
        <f>SUM(M18,I18)</f>
        <v>0</v>
      </c>
      <c r="I18" s="385">
        <f>SUM(N18,J18)</f>
        <v>0</v>
      </c>
      <c r="J18" s="385">
        <f>SUM(O18,K18)</f>
        <v>0</v>
      </c>
      <c r="K18" s="382">
        <f>SUM(L18:N18)</f>
        <v>0</v>
      </c>
      <c r="L18" s="383">
        <v>0</v>
      </c>
      <c r="M18" s="383">
        <v>0</v>
      </c>
      <c r="N18" s="384">
        <v>0</v>
      </c>
      <c r="O18" s="382">
        <f>SUM(P18:S18)</f>
        <v>0</v>
      </c>
      <c r="P18" s="383">
        <v>0</v>
      </c>
      <c r="Q18" s="383">
        <v>0</v>
      </c>
      <c r="R18" s="383">
        <v>0</v>
      </c>
      <c r="S18" s="384">
        <v>0</v>
      </c>
      <c r="T18" s="339"/>
      <c r="U18" s="339"/>
      <c r="V18" s="341"/>
    </row>
    <row r="19" spans="1:22" s="342" customFormat="1" ht="13.5" hidden="1" thickBot="1">
      <c r="A19" s="386"/>
      <c r="B19" s="387" t="s">
        <v>21</v>
      </c>
      <c r="C19" s="635" t="s">
        <v>0</v>
      </c>
      <c r="D19" s="636"/>
      <c r="E19" s="388">
        <f aca="true" t="shared" si="0" ref="E19:S19">SUM(E17:E18)</f>
        <v>1272992.42</v>
      </c>
      <c r="F19" s="389">
        <f>SUM(F17:F18)</f>
        <v>755516.4199999999</v>
      </c>
      <c r="G19" s="390">
        <f t="shared" si="0"/>
        <v>517476</v>
      </c>
      <c r="H19" s="391">
        <f t="shared" si="0"/>
        <v>0</v>
      </c>
      <c r="I19" s="391">
        <f t="shared" si="0"/>
        <v>0</v>
      </c>
      <c r="J19" s="391">
        <f t="shared" si="0"/>
        <v>0</v>
      </c>
      <c r="K19" s="388">
        <f t="shared" si="0"/>
        <v>0</v>
      </c>
      <c r="L19" s="389">
        <f t="shared" si="0"/>
        <v>0</v>
      </c>
      <c r="M19" s="389">
        <f t="shared" si="0"/>
        <v>0</v>
      </c>
      <c r="N19" s="390">
        <f t="shared" si="0"/>
        <v>0</v>
      </c>
      <c r="O19" s="388">
        <f t="shared" si="0"/>
        <v>0</v>
      </c>
      <c r="P19" s="389">
        <f t="shared" si="0"/>
        <v>0</v>
      </c>
      <c r="Q19" s="389">
        <f t="shared" si="0"/>
        <v>0</v>
      </c>
      <c r="R19" s="389">
        <f t="shared" si="0"/>
        <v>0</v>
      </c>
      <c r="S19" s="390">
        <f t="shared" si="0"/>
        <v>0</v>
      </c>
      <c r="T19" s="339"/>
      <c r="U19" s="339"/>
      <c r="V19" s="341"/>
    </row>
    <row r="20" spans="1:22" s="342" customFormat="1" ht="13.5" hidden="1" thickBot="1">
      <c r="A20" s="336">
        <v>1</v>
      </c>
      <c r="B20" s="328">
        <v>2</v>
      </c>
      <c r="C20" s="327">
        <v>3</v>
      </c>
      <c r="D20" s="328">
        <v>4</v>
      </c>
      <c r="E20" s="327">
        <v>5</v>
      </c>
      <c r="F20" s="335">
        <v>6</v>
      </c>
      <c r="G20" s="328">
        <v>7</v>
      </c>
      <c r="H20" s="332">
        <v>8</v>
      </c>
      <c r="I20" s="332">
        <v>8</v>
      </c>
      <c r="J20" s="332">
        <v>8</v>
      </c>
      <c r="K20" s="327">
        <v>9</v>
      </c>
      <c r="L20" s="335">
        <v>10</v>
      </c>
      <c r="M20" s="335">
        <v>11</v>
      </c>
      <c r="N20" s="328">
        <v>12</v>
      </c>
      <c r="O20" s="327">
        <v>13</v>
      </c>
      <c r="P20" s="335">
        <v>14</v>
      </c>
      <c r="Q20" s="335">
        <v>15</v>
      </c>
      <c r="R20" s="335">
        <v>16</v>
      </c>
      <c r="S20" s="328">
        <v>17</v>
      </c>
      <c r="T20" s="339"/>
      <c r="U20" s="339"/>
      <c r="V20" s="341"/>
    </row>
    <row r="21" spans="1:22" s="342" customFormat="1" ht="13.5" hidden="1" thickBot="1">
      <c r="A21" s="392"/>
      <c r="B21" s="368" t="s">
        <v>19</v>
      </c>
      <c r="C21" s="633" t="s">
        <v>0</v>
      </c>
      <c r="D21" s="634"/>
      <c r="E21" s="393">
        <f>SUM(F21:G21)</f>
        <v>0</v>
      </c>
      <c r="F21" s="394">
        <v>0</v>
      </c>
      <c r="G21" s="395">
        <v>0</v>
      </c>
      <c r="H21" s="396">
        <f>SUM(M21,I21)</f>
        <v>0</v>
      </c>
      <c r="I21" s="396">
        <f>SUM(N21,J21)</f>
        <v>0</v>
      </c>
      <c r="J21" s="396">
        <f>SUM(O21,K21)</f>
        <v>0</v>
      </c>
      <c r="K21" s="397">
        <f>SUM(L21:N21)</f>
        <v>0</v>
      </c>
      <c r="L21" s="398">
        <v>0</v>
      </c>
      <c r="M21" s="398">
        <v>0</v>
      </c>
      <c r="N21" s="399">
        <v>0</v>
      </c>
      <c r="O21" s="397">
        <f>SUM(P21:S21)</f>
        <v>0</v>
      </c>
      <c r="P21" s="398">
        <v>0</v>
      </c>
      <c r="Q21" s="398">
        <v>0</v>
      </c>
      <c r="R21" s="398">
        <v>0</v>
      </c>
      <c r="S21" s="399">
        <v>0</v>
      </c>
      <c r="T21" s="339"/>
      <c r="U21" s="339"/>
      <c r="V21" s="341"/>
    </row>
    <row r="22" spans="1:22" s="342" customFormat="1" ht="12.75">
      <c r="A22" s="581" t="s">
        <v>24</v>
      </c>
      <c r="B22" s="400" t="s">
        <v>45</v>
      </c>
      <c r="C22" s="593" t="s">
        <v>46</v>
      </c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94" t="s">
        <v>47</v>
      </c>
      <c r="Q22" s="594"/>
      <c r="R22" s="594"/>
      <c r="S22" s="595"/>
      <c r="T22" s="339"/>
      <c r="U22" s="339"/>
      <c r="V22" s="341"/>
    </row>
    <row r="23" spans="1:22" s="342" customFormat="1" ht="23.25" customHeight="1" thickBot="1">
      <c r="A23" s="581"/>
      <c r="B23" s="401" t="s">
        <v>48</v>
      </c>
      <c r="C23" s="566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96"/>
      <c r="Q23" s="596"/>
      <c r="R23" s="596"/>
      <c r="S23" s="597"/>
      <c r="T23" s="339"/>
      <c r="U23" s="339"/>
      <c r="V23" s="341"/>
    </row>
    <row r="24" spans="1:19" s="339" customFormat="1" ht="42" customHeight="1" thickBot="1">
      <c r="A24" s="581"/>
      <c r="B24" s="370" t="s">
        <v>49</v>
      </c>
      <c r="C24" s="402"/>
      <c r="D24" s="403">
        <v>80101</v>
      </c>
      <c r="E24" s="373">
        <f>SUM(E25:E25)</f>
        <v>0</v>
      </c>
      <c r="F24" s="374">
        <v>0</v>
      </c>
      <c r="G24" s="375">
        <f>SUM(G25:G25)</f>
        <v>0</v>
      </c>
      <c r="H24" s="376">
        <f>I24+J24</f>
        <v>1245687</v>
      </c>
      <c r="I24" s="376">
        <f>23300+40000-39000</f>
        <v>24300</v>
      </c>
      <c r="J24" s="376">
        <f>SUM(O24,K24)</f>
        <v>1221387</v>
      </c>
      <c r="K24" s="377">
        <f>SUM(L24:N24)</f>
        <v>615699.7</v>
      </c>
      <c r="L24" s="374">
        <v>0</v>
      </c>
      <c r="M24" s="374">
        <v>0</v>
      </c>
      <c r="N24" s="375">
        <f>512859.64+63840.06+39000</f>
        <v>615699.7</v>
      </c>
      <c r="O24" s="377">
        <f>SUM(P24:S24)</f>
        <v>605687.3</v>
      </c>
      <c r="P24" s="374">
        <v>0</v>
      </c>
      <c r="Q24" s="374">
        <v>0</v>
      </c>
      <c r="R24" s="374">
        <v>0</v>
      </c>
      <c r="S24" s="375">
        <v>605687.3</v>
      </c>
    </row>
    <row r="25" spans="1:22" s="342" customFormat="1" ht="13.5" hidden="1" thickBot="1">
      <c r="A25" s="581"/>
      <c r="B25" s="368" t="s">
        <v>29</v>
      </c>
      <c r="C25" s="371"/>
      <c r="D25" s="368"/>
      <c r="E25" s="382">
        <f>SUM(F25:G25)</f>
        <v>0</v>
      </c>
      <c r="F25" s="383">
        <v>0</v>
      </c>
      <c r="G25" s="384">
        <v>0</v>
      </c>
      <c r="H25" s="404">
        <f>SUM(M25,I25)</f>
        <v>0</v>
      </c>
      <c r="I25" s="404">
        <f>SUM(N25,J25)</f>
        <v>0</v>
      </c>
      <c r="J25" s="404">
        <f>SUM(O25,K25)</f>
        <v>0</v>
      </c>
      <c r="K25" s="382">
        <f>SUM(L25:N25)</f>
        <v>0</v>
      </c>
      <c r="L25" s="383">
        <v>0</v>
      </c>
      <c r="M25" s="383">
        <v>0</v>
      </c>
      <c r="N25" s="384">
        <v>0</v>
      </c>
      <c r="O25" s="382">
        <f>SUM(P25:S25)</f>
        <v>0</v>
      </c>
      <c r="P25" s="383">
        <v>0</v>
      </c>
      <c r="Q25" s="383">
        <v>0</v>
      </c>
      <c r="R25" s="383">
        <v>0</v>
      </c>
      <c r="S25" s="384">
        <v>0</v>
      </c>
      <c r="T25" s="339"/>
      <c r="U25" s="339"/>
      <c r="V25" s="341"/>
    </row>
    <row r="26" spans="1:22" s="342" customFormat="1" ht="13.5" hidden="1" thickBot="1">
      <c r="A26" s="405"/>
      <c r="B26" s="387" t="s">
        <v>28</v>
      </c>
      <c r="C26" s="635" t="s">
        <v>0</v>
      </c>
      <c r="D26" s="636"/>
      <c r="E26" s="406">
        <f>SUM(E25:E25)</f>
        <v>0</v>
      </c>
      <c r="F26" s="407">
        <v>0</v>
      </c>
      <c r="G26" s="408">
        <f aca="true" t="shared" si="1" ref="G26:S26">SUM(G25:G25)</f>
        <v>0</v>
      </c>
      <c r="H26" s="409">
        <f t="shared" si="1"/>
        <v>0</v>
      </c>
      <c r="I26" s="409">
        <f t="shared" si="1"/>
        <v>0</v>
      </c>
      <c r="J26" s="409">
        <f t="shared" si="1"/>
        <v>0</v>
      </c>
      <c r="K26" s="406">
        <f t="shared" si="1"/>
        <v>0</v>
      </c>
      <c r="L26" s="407">
        <f>SUM(L25:L25)</f>
        <v>0</v>
      </c>
      <c r="M26" s="407">
        <f t="shared" si="1"/>
        <v>0</v>
      </c>
      <c r="N26" s="408">
        <f>SUM(N25:N25)</f>
        <v>0</v>
      </c>
      <c r="O26" s="406">
        <f t="shared" si="1"/>
        <v>0</v>
      </c>
      <c r="P26" s="407">
        <f t="shared" si="1"/>
        <v>0</v>
      </c>
      <c r="Q26" s="407">
        <f t="shared" si="1"/>
        <v>0</v>
      </c>
      <c r="R26" s="407">
        <f t="shared" si="1"/>
        <v>0</v>
      </c>
      <c r="S26" s="408">
        <f t="shared" si="1"/>
        <v>0</v>
      </c>
      <c r="T26" s="339"/>
      <c r="U26" s="339"/>
      <c r="V26" s="341"/>
    </row>
    <row r="27" spans="1:22" s="342" customFormat="1" ht="24" customHeight="1" hidden="1" thickBot="1">
      <c r="A27" s="336"/>
      <c r="B27" s="328"/>
      <c r="C27" s="410"/>
      <c r="D27" s="411"/>
      <c r="E27" s="410"/>
      <c r="F27" s="412"/>
      <c r="G27" s="411"/>
      <c r="H27" s="413"/>
      <c r="I27" s="413"/>
      <c r="J27" s="413"/>
      <c r="K27" s="410"/>
      <c r="L27" s="412"/>
      <c r="M27" s="412"/>
      <c r="N27" s="411"/>
      <c r="O27" s="410"/>
      <c r="P27" s="412"/>
      <c r="Q27" s="412"/>
      <c r="R27" s="412"/>
      <c r="S27" s="411"/>
      <c r="T27" s="339"/>
      <c r="U27" s="339"/>
      <c r="V27" s="341"/>
    </row>
    <row r="28" spans="1:22" s="342" customFormat="1" ht="24" customHeight="1" hidden="1" thickBot="1">
      <c r="A28" s="336"/>
      <c r="B28" s="381"/>
      <c r="C28" s="414"/>
      <c r="D28" s="415"/>
      <c r="E28" s="416"/>
      <c r="F28" s="417"/>
      <c r="G28" s="418"/>
      <c r="H28" s="376"/>
      <c r="I28" s="376"/>
      <c r="J28" s="376"/>
      <c r="K28" s="416"/>
      <c r="L28" s="417"/>
      <c r="M28" s="417"/>
      <c r="N28" s="418"/>
      <c r="O28" s="416"/>
      <c r="P28" s="417"/>
      <c r="Q28" s="417"/>
      <c r="R28" s="417"/>
      <c r="S28" s="418"/>
      <c r="T28" s="339"/>
      <c r="U28" s="339"/>
      <c r="V28" s="341"/>
    </row>
    <row r="29" spans="1:22" s="342" customFormat="1" ht="18" customHeight="1">
      <c r="A29" s="581" t="s">
        <v>55</v>
      </c>
      <c r="B29" s="400" t="s">
        <v>50</v>
      </c>
      <c r="C29" s="563" t="s">
        <v>51</v>
      </c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5"/>
      <c r="T29" s="339"/>
      <c r="U29" s="419">
        <f>SUM(E13,E21,E43)</f>
        <v>1272992.42</v>
      </c>
      <c r="V29" s="341"/>
    </row>
    <row r="30" spans="1:22" s="342" customFormat="1" ht="12.75">
      <c r="A30" s="581"/>
      <c r="B30" s="400"/>
      <c r="C30" s="566" t="s">
        <v>52</v>
      </c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8"/>
      <c r="T30" s="339"/>
      <c r="U30" s="339"/>
      <c r="V30" s="341"/>
    </row>
    <row r="31" spans="1:21" s="342" customFormat="1" ht="31.5" customHeight="1" thickBot="1">
      <c r="A31" s="581"/>
      <c r="B31" s="420" t="s">
        <v>54</v>
      </c>
      <c r="C31" s="421"/>
      <c r="D31" s="422">
        <v>80195</v>
      </c>
      <c r="E31" s="423">
        <f>SUM(F31:G31)</f>
        <v>406269.63</v>
      </c>
      <c r="F31" s="424">
        <f>SUM(F32:F34)</f>
        <v>243635.63</v>
      </c>
      <c r="G31" s="424">
        <f>SUM(G32:G34)</f>
        <v>162634</v>
      </c>
      <c r="H31" s="425">
        <f>I31+J31</f>
        <v>5700</v>
      </c>
      <c r="I31" s="426">
        <v>0</v>
      </c>
      <c r="J31" s="425">
        <f>SUM(K31+O31)</f>
        <v>5700</v>
      </c>
      <c r="K31" s="423">
        <f>SUM(L31:N31)</f>
        <v>592.61</v>
      </c>
      <c r="L31" s="427">
        <f>SUM(L34)</f>
        <v>0</v>
      </c>
      <c r="M31" s="427">
        <v>0</v>
      </c>
      <c r="N31" s="424">
        <f>0+592.61</f>
        <v>592.61</v>
      </c>
      <c r="O31" s="423">
        <f>SUM(P31:S31)</f>
        <v>5107.39</v>
      </c>
      <c r="P31" s="427">
        <f>SUM(P33:P34)</f>
        <v>0</v>
      </c>
      <c r="Q31" s="427">
        <v>0</v>
      </c>
      <c r="R31" s="427">
        <v>0</v>
      </c>
      <c r="S31" s="424">
        <f>5700-592.61</f>
        <v>5107.39</v>
      </c>
      <c r="T31" s="339"/>
      <c r="U31" s="339">
        <v>2013</v>
      </c>
    </row>
    <row r="32" spans="1:22" s="342" customFormat="1" ht="11.25" customHeight="1" hidden="1">
      <c r="A32" s="581"/>
      <c r="B32" s="428" t="s">
        <v>30</v>
      </c>
      <c r="C32" s="402"/>
      <c r="D32" s="403"/>
      <c r="E32" s="429">
        <f>SUM(F32:G32)</f>
        <v>5473.5</v>
      </c>
      <c r="F32" s="430">
        <v>3101.65</v>
      </c>
      <c r="G32" s="431">
        <v>2371.85</v>
      </c>
      <c r="H32" s="432"/>
      <c r="I32" s="432"/>
      <c r="J32" s="432"/>
      <c r="K32" s="433"/>
      <c r="L32" s="434"/>
      <c r="M32" s="434"/>
      <c r="N32" s="431"/>
      <c r="O32" s="433"/>
      <c r="P32" s="434"/>
      <c r="Q32" s="434"/>
      <c r="R32" s="434"/>
      <c r="S32" s="431"/>
      <c r="T32" s="339"/>
      <c r="U32" s="419">
        <f>SUM(E18+E34)</f>
        <v>879561.58</v>
      </c>
      <c r="V32" s="341"/>
    </row>
    <row r="33" spans="1:22" s="342" customFormat="1" ht="13.5" hidden="1" thickBot="1">
      <c r="A33" s="581"/>
      <c r="B33" s="381" t="s">
        <v>32</v>
      </c>
      <c r="C33" s="371"/>
      <c r="D33" s="368"/>
      <c r="E33" s="429">
        <f>SUM(F33:G33)</f>
        <v>159696.72999999998</v>
      </c>
      <c r="F33" s="435">
        <v>75964.73</v>
      </c>
      <c r="G33" s="436">
        <v>83732</v>
      </c>
      <c r="H33" s="437">
        <f>SUM(I33+M33)</f>
        <v>0</v>
      </c>
      <c r="I33" s="437">
        <f>SUM(J33+N33)</f>
        <v>0</v>
      </c>
      <c r="J33" s="437">
        <f>SUM(K33+O33)</f>
        <v>0</v>
      </c>
      <c r="K33" s="429">
        <f>SUM(L33:N33)</f>
        <v>0</v>
      </c>
      <c r="L33" s="435">
        <v>0</v>
      </c>
      <c r="M33" s="435">
        <v>0</v>
      </c>
      <c r="N33" s="436">
        <v>0</v>
      </c>
      <c r="O33" s="429">
        <f>SUM(P33:S33)</f>
        <v>0</v>
      </c>
      <c r="P33" s="435">
        <v>0</v>
      </c>
      <c r="Q33" s="435">
        <v>0</v>
      </c>
      <c r="R33" s="435">
        <v>0</v>
      </c>
      <c r="S33" s="436">
        <v>0</v>
      </c>
      <c r="T33" s="339"/>
      <c r="U33" s="339"/>
      <c r="V33" s="341"/>
    </row>
    <row r="34" spans="1:22" s="342" customFormat="1" ht="13.5" hidden="1" thickBot="1">
      <c r="A34" s="326"/>
      <c r="B34" s="381" t="s">
        <v>33</v>
      </c>
      <c r="C34" s="438"/>
      <c r="D34" s="439"/>
      <c r="E34" s="429">
        <f>SUM(F34:G34)</f>
        <v>241099.4</v>
      </c>
      <c r="F34" s="434">
        <v>164569.25</v>
      </c>
      <c r="G34" s="431">
        <v>76530.15</v>
      </c>
      <c r="H34" s="432"/>
      <c r="I34" s="432"/>
      <c r="J34" s="432"/>
      <c r="K34" s="433">
        <f>SUM(L34:N34)</f>
        <v>0</v>
      </c>
      <c r="L34" s="434">
        <v>0</v>
      </c>
      <c r="M34" s="434"/>
      <c r="N34" s="431"/>
      <c r="O34" s="433">
        <v>0</v>
      </c>
      <c r="P34" s="434">
        <v>0</v>
      </c>
      <c r="Q34" s="434"/>
      <c r="R34" s="434"/>
      <c r="S34" s="431"/>
      <c r="T34" s="339"/>
      <c r="U34" s="419"/>
      <c r="V34" s="341"/>
    </row>
    <row r="35" spans="1:22" s="342" customFormat="1" ht="13.5" hidden="1" thickBot="1">
      <c r="A35" s="405"/>
      <c r="B35" s="440" t="s">
        <v>21</v>
      </c>
      <c r="C35" s="629" t="s">
        <v>0</v>
      </c>
      <c r="D35" s="630"/>
      <c r="E35" s="441">
        <f>SUM(E32:E34)</f>
        <v>406269.63</v>
      </c>
      <c r="F35" s="441">
        <f>SUM(F32:F34)</f>
        <v>243635.63</v>
      </c>
      <c r="G35" s="441">
        <f>SUM(G32:G34)</f>
        <v>162634</v>
      </c>
      <c r="H35" s="442">
        <f>SUM(H33:H34)</f>
        <v>0</v>
      </c>
      <c r="I35" s="442">
        <f>SUM(I33:I34)</f>
        <v>0</v>
      </c>
      <c r="J35" s="442">
        <f>SUM(J33:J34)</f>
        <v>0</v>
      </c>
      <c r="K35" s="441">
        <f>SUM(K33)</f>
        <v>0</v>
      </c>
      <c r="L35" s="443">
        <f>SUM(L33)</f>
        <v>0</v>
      </c>
      <c r="M35" s="443">
        <f>SUM(M33)</f>
        <v>0</v>
      </c>
      <c r="N35" s="444">
        <f>SUM(N33)</f>
        <v>0</v>
      </c>
      <c r="O35" s="441">
        <f>SUM(O33)</f>
        <v>0</v>
      </c>
      <c r="P35" s="443">
        <f>SUM(P33)</f>
        <v>0</v>
      </c>
      <c r="Q35" s="443">
        <v>0</v>
      </c>
      <c r="R35" s="443">
        <v>0</v>
      </c>
      <c r="S35" s="444">
        <v>0</v>
      </c>
      <c r="T35" s="339"/>
      <c r="U35" s="339"/>
      <c r="V35" s="341"/>
    </row>
    <row r="36" spans="1:22" s="342" customFormat="1" ht="13.5" hidden="1" thickBot="1">
      <c r="A36" s="336">
        <v>1</v>
      </c>
      <c r="B36" s="328">
        <v>2</v>
      </c>
      <c r="C36" s="327">
        <v>3</v>
      </c>
      <c r="D36" s="328">
        <v>4</v>
      </c>
      <c r="E36" s="327">
        <v>5</v>
      </c>
      <c r="F36" s="335">
        <v>6</v>
      </c>
      <c r="G36" s="328">
        <v>7</v>
      </c>
      <c r="H36" s="445">
        <v>8</v>
      </c>
      <c r="I36" s="445">
        <v>8</v>
      </c>
      <c r="J36" s="445">
        <v>8</v>
      </c>
      <c r="K36" s="327">
        <v>9</v>
      </c>
      <c r="L36" s="335">
        <v>10</v>
      </c>
      <c r="M36" s="335">
        <v>11</v>
      </c>
      <c r="N36" s="328">
        <v>12</v>
      </c>
      <c r="O36" s="327">
        <v>13</v>
      </c>
      <c r="P36" s="335">
        <v>14</v>
      </c>
      <c r="Q36" s="335">
        <v>15</v>
      </c>
      <c r="R36" s="335">
        <v>16</v>
      </c>
      <c r="S36" s="328">
        <v>17</v>
      </c>
      <c r="T36" s="339"/>
      <c r="U36" s="339"/>
      <c r="V36" s="341"/>
    </row>
    <row r="37" spans="1:22" s="342" customFormat="1" ht="12.75">
      <c r="A37" s="577" t="s">
        <v>25</v>
      </c>
      <c r="B37" s="400" t="s">
        <v>57</v>
      </c>
      <c r="C37" s="563" t="s">
        <v>58</v>
      </c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5"/>
      <c r="T37" s="339"/>
      <c r="U37" s="339"/>
      <c r="V37" s="341"/>
    </row>
    <row r="38" spans="1:23" s="342" customFormat="1" ht="12.75">
      <c r="A38" s="488"/>
      <c r="B38" s="400"/>
      <c r="C38" s="566" t="s">
        <v>52</v>
      </c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8"/>
      <c r="T38" s="339"/>
      <c r="U38" s="339"/>
      <c r="V38" s="341" t="s">
        <v>70</v>
      </c>
      <c r="W38" s="446" t="s">
        <v>71</v>
      </c>
    </row>
    <row r="39" spans="1:24" s="342" customFormat="1" ht="60" customHeight="1">
      <c r="A39" s="488"/>
      <c r="B39" s="370" t="s">
        <v>56</v>
      </c>
      <c r="C39" s="402"/>
      <c r="D39" s="403">
        <v>60014</v>
      </c>
      <c r="E39" s="433">
        <f>SUM(F39:G39)</f>
        <v>0</v>
      </c>
      <c r="F39" s="434">
        <v>0</v>
      </c>
      <c r="G39" s="431">
        <v>0</v>
      </c>
      <c r="H39" s="432">
        <f>I39+J39</f>
        <v>50000</v>
      </c>
      <c r="I39" s="447">
        <v>0</v>
      </c>
      <c r="J39" s="432">
        <f>SUM(O39,K39)</f>
        <v>50000</v>
      </c>
      <c r="K39" s="433">
        <f>SUM(L39:N39)</f>
        <v>50000</v>
      </c>
      <c r="L39" s="434">
        <f>SUM(L43)</f>
        <v>0</v>
      </c>
      <c r="M39" s="434">
        <v>0</v>
      </c>
      <c r="N39" s="434">
        <v>50000</v>
      </c>
      <c r="O39" s="433">
        <f>SUM(P39:S39)</f>
        <v>0</v>
      </c>
      <c r="P39" s="434">
        <v>0</v>
      </c>
      <c r="Q39" s="434">
        <v>0</v>
      </c>
      <c r="R39" s="434">
        <v>0</v>
      </c>
      <c r="S39" s="431">
        <v>0</v>
      </c>
      <c r="T39" s="339"/>
      <c r="U39" s="339" t="s">
        <v>59</v>
      </c>
      <c r="V39" s="380">
        <v>374666.26</v>
      </c>
      <c r="W39" s="380">
        <f>SUM(J43)</f>
        <v>374666.26</v>
      </c>
      <c r="X39" s="380">
        <f>SUM(V39-W39)</f>
        <v>0</v>
      </c>
    </row>
    <row r="40" spans="1:19" ht="13.5" hidden="1" thickBot="1">
      <c r="A40" s="405"/>
      <c r="B40" s="448" t="s">
        <v>28</v>
      </c>
      <c r="C40" s="449" t="s">
        <v>0</v>
      </c>
      <c r="D40" s="450"/>
      <c r="E40" s="406">
        <f aca="true" t="shared" si="2" ref="E40:P40">SUM(E47)</f>
        <v>0</v>
      </c>
      <c r="F40" s="407">
        <f t="shared" si="2"/>
        <v>0</v>
      </c>
      <c r="G40" s="408">
        <f t="shared" si="2"/>
        <v>0</v>
      </c>
      <c r="H40" s="409">
        <f t="shared" si="2"/>
        <v>10836</v>
      </c>
      <c r="I40" s="451">
        <f t="shared" si="2"/>
        <v>0</v>
      </c>
      <c r="J40" s="409">
        <f t="shared" si="2"/>
        <v>10836</v>
      </c>
      <c r="K40" s="406">
        <f t="shared" si="2"/>
        <v>10836</v>
      </c>
      <c r="L40" s="407">
        <f t="shared" si="2"/>
        <v>0</v>
      </c>
      <c r="M40" s="407">
        <f t="shared" si="2"/>
        <v>0</v>
      </c>
      <c r="N40" s="408">
        <f t="shared" si="2"/>
        <v>10836</v>
      </c>
      <c r="O40" s="406">
        <f t="shared" si="2"/>
        <v>0</v>
      </c>
      <c r="P40" s="407">
        <f t="shared" si="2"/>
        <v>0</v>
      </c>
      <c r="Q40" s="407">
        <v>0</v>
      </c>
      <c r="R40" s="407">
        <v>0</v>
      </c>
      <c r="S40" s="408">
        <f>SUM(S47)</f>
        <v>0</v>
      </c>
    </row>
    <row r="41" spans="1:19" ht="12.75" hidden="1">
      <c r="A41" s="356">
        <v>1</v>
      </c>
      <c r="B41" s="329">
        <v>2</v>
      </c>
      <c r="C41" s="333">
        <v>3</v>
      </c>
      <c r="D41" s="329">
        <v>4</v>
      </c>
      <c r="E41" s="333">
        <v>5</v>
      </c>
      <c r="F41" s="334">
        <v>6</v>
      </c>
      <c r="G41" s="329">
        <v>7</v>
      </c>
      <c r="H41" s="198">
        <v>8</v>
      </c>
      <c r="I41" s="452">
        <v>8</v>
      </c>
      <c r="J41" s="198">
        <v>8</v>
      </c>
      <c r="K41" s="333">
        <v>9</v>
      </c>
      <c r="L41" s="334">
        <v>10</v>
      </c>
      <c r="M41" s="334">
        <v>11</v>
      </c>
      <c r="N41" s="329">
        <v>12</v>
      </c>
      <c r="O41" s="333">
        <v>13</v>
      </c>
      <c r="P41" s="334">
        <v>14</v>
      </c>
      <c r="Q41" s="334">
        <v>15</v>
      </c>
      <c r="R41" s="334">
        <v>16</v>
      </c>
      <c r="S41" s="329">
        <v>17</v>
      </c>
    </row>
    <row r="42" spans="1:19" ht="12.75" hidden="1">
      <c r="A42" s="338"/>
      <c r="B42" s="453"/>
      <c r="C42" s="414"/>
      <c r="D42" s="415"/>
      <c r="E42" s="416"/>
      <c r="F42" s="417"/>
      <c r="G42" s="418"/>
      <c r="H42" s="454"/>
      <c r="I42" s="455"/>
      <c r="J42" s="454"/>
      <c r="K42" s="416"/>
      <c r="L42" s="417"/>
      <c r="M42" s="417"/>
      <c r="N42" s="418"/>
      <c r="O42" s="416"/>
      <c r="P42" s="417"/>
      <c r="Q42" s="417"/>
      <c r="R42" s="417"/>
      <c r="S42" s="418"/>
    </row>
    <row r="43" spans="1:24" s="346" customFormat="1" ht="13.5" thickBot="1">
      <c r="A43" s="362">
        <v>2</v>
      </c>
      <c r="B43" s="363" t="s">
        <v>27</v>
      </c>
      <c r="C43" s="631" t="s">
        <v>0</v>
      </c>
      <c r="D43" s="632"/>
      <c r="E43" s="456">
        <f>SUM(F43:G43)</f>
        <v>0</v>
      </c>
      <c r="F43" s="457">
        <v>0</v>
      </c>
      <c r="G43" s="458">
        <v>0</v>
      </c>
      <c r="H43" s="459">
        <f>I43+J43</f>
        <v>374666.26</v>
      </c>
      <c r="I43" s="460">
        <f>I46+I50+I53</f>
        <v>0</v>
      </c>
      <c r="J43" s="459">
        <f>SUM(K43,O43)</f>
        <v>374666.26</v>
      </c>
      <c r="K43" s="461">
        <f>SUM(L43:N43)</f>
        <v>29159.12</v>
      </c>
      <c r="L43" s="462">
        <f>SUM(L46,L50,L53)</f>
        <v>0</v>
      </c>
      <c r="M43" s="462">
        <f>SUM(M46,M50,M53)</f>
        <v>0</v>
      </c>
      <c r="N43" s="463">
        <f>SUM(N46,N50,N53)</f>
        <v>29159.12</v>
      </c>
      <c r="O43" s="456">
        <f>SUM(P43:S43)</f>
        <v>345507.14</v>
      </c>
      <c r="P43" s="462">
        <f>SUM(P46,P50,P53)</f>
        <v>0</v>
      </c>
      <c r="Q43" s="462">
        <f>SUM(Q46,Q50,Q53)</f>
        <v>0</v>
      </c>
      <c r="R43" s="462">
        <f>SUM(R46,R50,R53)</f>
        <v>0</v>
      </c>
      <c r="S43" s="462">
        <f>SUM(S46,S50,S53)</f>
        <v>345507.14</v>
      </c>
      <c r="T43" s="345"/>
      <c r="U43" s="345" t="s">
        <v>60</v>
      </c>
      <c r="V43" s="464">
        <v>1765327.07</v>
      </c>
      <c r="W43" s="465">
        <f>SUM(J13)</f>
        <v>1815827.07</v>
      </c>
      <c r="X43" s="466">
        <f>SUM(V43-W43)</f>
        <v>-50500</v>
      </c>
    </row>
    <row r="44" spans="1:24" ht="12.75">
      <c r="A44" s="577" t="s">
        <v>43</v>
      </c>
      <c r="B44" s="400" t="s">
        <v>53</v>
      </c>
      <c r="C44" s="563" t="s">
        <v>51</v>
      </c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5"/>
      <c r="V44" s="466">
        <f>SUM(V39:V43)</f>
        <v>2139993.33</v>
      </c>
      <c r="W44" s="466">
        <f>SUM(W39:W43)</f>
        <v>2190493.33</v>
      </c>
      <c r="X44" s="466">
        <f>SUM(X39:X43)</f>
        <v>-50500</v>
      </c>
    </row>
    <row r="45" spans="1:19" ht="12.75">
      <c r="A45" s="488"/>
      <c r="B45" s="400"/>
      <c r="C45" s="566" t="s">
        <v>52</v>
      </c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8"/>
    </row>
    <row r="46" spans="1:21" ht="34.5" customHeight="1">
      <c r="A46" s="488"/>
      <c r="B46" s="370" t="s">
        <v>40</v>
      </c>
      <c r="C46" s="402"/>
      <c r="D46" s="467" t="s">
        <v>67</v>
      </c>
      <c r="E46" s="433">
        <f>SUM(F46:G46)</f>
        <v>0</v>
      </c>
      <c r="F46" s="434">
        <v>0</v>
      </c>
      <c r="G46" s="431">
        <v>0</v>
      </c>
      <c r="H46" s="432">
        <f>I46+J46</f>
        <v>95011.01999999999</v>
      </c>
      <c r="I46" s="447">
        <v>0</v>
      </c>
      <c r="J46" s="432">
        <f>SUM(O46,K46)</f>
        <v>95011.01999999999</v>
      </c>
      <c r="K46" s="433">
        <f>SUM(L46:N46)</f>
        <v>7.26</v>
      </c>
      <c r="L46" s="434">
        <f>SUM(L40)</f>
        <v>0</v>
      </c>
      <c r="M46" s="434">
        <v>0</v>
      </c>
      <c r="N46" s="434">
        <f>0+7.26</f>
        <v>7.26</v>
      </c>
      <c r="O46" s="433">
        <f>SUM(P46:S46)</f>
        <v>95003.76</v>
      </c>
      <c r="P46" s="434">
        <v>0</v>
      </c>
      <c r="Q46" s="434">
        <v>0</v>
      </c>
      <c r="R46" s="434">
        <v>0</v>
      </c>
      <c r="S46" s="431">
        <v>95003.76</v>
      </c>
      <c r="U46" s="339">
        <f>227237.24+95003.76+5700</f>
        <v>327941</v>
      </c>
    </row>
    <row r="47" spans="1:19" ht="12.75" hidden="1">
      <c r="A47" s="488"/>
      <c r="B47" s="328">
        <v>2016</v>
      </c>
      <c r="C47" s="371"/>
      <c r="D47" s="368"/>
      <c r="E47" s="429">
        <f>SUM(F47:G47)</f>
        <v>0</v>
      </c>
      <c r="F47" s="435">
        <v>0</v>
      </c>
      <c r="G47" s="436">
        <v>0</v>
      </c>
      <c r="H47" s="437">
        <f>I47+J47</f>
        <v>10836</v>
      </c>
      <c r="I47" s="447">
        <v>0</v>
      </c>
      <c r="J47" s="437">
        <f>SUM(O47,K47)</f>
        <v>10836</v>
      </c>
      <c r="K47" s="429">
        <f>SUM(L47:N47)</f>
        <v>10836</v>
      </c>
      <c r="L47" s="435">
        <v>0</v>
      </c>
      <c r="M47" s="435">
        <v>0</v>
      </c>
      <c r="N47" s="435">
        <v>10836</v>
      </c>
      <c r="O47" s="429">
        <f>SUM(P47:S47)</f>
        <v>0</v>
      </c>
      <c r="P47" s="435">
        <v>0</v>
      </c>
      <c r="Q47" s="435">
        <v>0</v>
      </c>
      <c r="R47" s="435">
        <v>0</v>
      </c>
      <c r="S47" s="436">
        <v>0</v>
      </c>
    </row>
    <row r="48" spans="1:24" s="342" customFormat="1" ht="15" customHeight="1">
      <c r="A48" s="577" t="s">
        <v>61</v>
      </c>
      <c r="B48" s="400" t="s">
        <v>35</v>
      </c>
      <c r="C48" s="623" t="s">
        <v>44</v>
      </c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5"/>
      <c r="T48" s="339"/>
      <c r="U48" s="339"/>
      <c r="V48" s="466">
        <f>SUM(V36:V40)</f>
        <v>374666.26</v>
      </c>
      <c r="W48" s="380">
        <f>SUM(W36:W40)</f>
        <v>374666.26</v>
      </c>
      <c r="X48" s="380">
        <f>SUM(X36:X40)</f>
        <v>0</v>
      </c>
    </row>
    <row r="49" spans="1:23" s="342" customFormat="1" ht="15" customHeight="1">
      <c r="A49" s="488"/>
      <c r="B49" s="468"/>
      <c r="C49" s="626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8"/>
      <c r="T49" s="339"/>
      <c r="U49" s="339"/>
      <c r="V49" s="466"/>
      <c r="W49" s="380"/>
    </row>
    <row r="50" spans="1:23" s="342" customFormat="1" ht="34.5" customHeight="1" thickBot="1">
      <c r="A50" s="578"/>
      <c r="B50" s="469" t="s">
        <v>54</v>
      </c>
      <c r="C50" s="470"/>
      <c r="D50" s="471">
        <v>80195</v>
      </c>
      <c r="E50" s="472">
        <f>SUM(F50:G50)</f>
        <v>0</v>
      </c>
      <c r="F50" s="473">
        <v>0</v>
      </c>
      <c r="G50" s="474">
        <v>0</v>
      </c>
      <c r="H50" s="475">
        <f>I50+J50</f>
        <v>227237.24</v>
      </c>
      <c r="I50" s="476">
        <v>0</v>
      </c>
      <c r="J50" s="475">
        <f>SUM(O50,K50)</f>
        <v>227237.24</v>
      </c>
      <c r="K50" s="472">
        <f>SUM(L50:N50)</f>
        <v>23632.86</v>
      </c>
      <c r="L50" s="473">
        <v>0</v>
      </c>
      <c r="M50" s="473">
        <v>0</v>
      </c>
      <c r="N50" s="473">
        <f>0+23632.86</f>
        <v>23632.86</v>
      </c>
      <c r="O50" s="472">
        <f>SUM(P50:S50)</f>
        <v>203604.38</v>
      </c>
      <c r="P50" s="473">
        <v>0</v>
      </c>
      <c r="Q50" s="473">
        <v>0</v>
      </c>
      <c r="R50" s="473">
        <v>0</v>
      </c>
      <c r="S50" s="474">
        <f>227237.24-23632.86</f>
        <v>203604.38</v>
      </c>
      <c r="T50" s="339"/>
      <c r="U50" s="339"/>
      <c r="V50" s="466"/>
      <c r="W50" s="380"/>
    </row>
    <row r="51" spans="1:24" ht="15" customHeight="1">
      <c r="A51" s="488" t="s">
        <v>62</v>
      </c>
      <c r="B51" s="400" t="s">
        <v>63</v>
      </c>
      <c r="C51" s="623" t="s">
        <v>64</v>
      </c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  <c r="O51" s="624"/>
      <c r="P51" s="624"/>
      <c r="Q51" s="624"/>
      <c r="R51" s="624"/>
      <c r="S51" s="625"/>
      <c r="V51" s="466">
        <f>SUM(V39:V43)</f>
        <v>2139993.33</v>
      </c>
      <c r="W51" s="466">
        <f>SUM(W39:W43)</f>
        <v>2190493.33</v>
      </c>
      <c r="X51" s="466">
        <f>SUM(X39:X43)</f>
        <v>-50500</v>
      </c>
    </row>
    <row r="52" spans="1:23" ht="15" customHeight="1">
      <c r="A52" s="488"/>
      <c r="B52" s="468"/>
      <c r="C52" s="626"/>
      <c r="D52" s="627"/>
      <c r="E52" s="627"/>
      <c r="F52" s="627"/>
      <c r="G52" s="627"/>
      <c r="H52" s="627"/>
      <c r="I52" s="627"/>
      <c r="J52" s="627"/>
      <c r="K52" s="627"/>
      <c r="L52" s="627"/>
      <c r="M52" s="627"/>
      <c r="N52" s="627"/>
      <c r="O52" s="627"/>
      <c r="P52" s="627"/>
      <c r="Q52" s="627"/>
      <c r="R52" s="627"/>
      <c r="S52" s="628"/>
      <c r="V52" s="466"/>
      <c r="W52" s="466"/>
    </row>
    <row r="53" spans="1:23" ht="34.5" customHeight="1" thickBot="1">
      <c r="A53" s="489"/>
      <c r="B53" s="477" t="s">
        <v>65</v>
      </c>
      <c r="C53" s="478"/>
      <c r="D53" s="440">
        <v>85395</v>
      </c>
      <c r="E53" s="441">
        <f>SUM(F53:G53)</f>
        <v>0</v>
      </c>
      <c r="F53" s="443">
        <v>0</v>
      </c>
      <c r="G53" s="444">
        <v>0</v>
      </c>
      <c r="H53" s="442">
        <f>I53+J53</f>
        <v>52418</v>
      </c>
      <c r="I53" s="479">
        <v>0</v>
      </c>
      <c r="J53" s="442">
        <f>SUM(O53,K53)</f>
        <v>52418</v>
      </c>
      <c r="K53" s="441">
        <f>SUM(L53:N53)</f>
        <v>5519</v>
      </c>
      <c r="L53" s="443">
        <v>0</v>
      </c>
      <c r="M53" s="443">
        <v>0</v>
      </c>
      <c r="N53" s="443">
        <v>5519</v>
      </c>
      <c r="O53" s="441">
        <f>SUM(P53:S53)</f>
        <v>46899</v>
      </c>
      <c r="P53" s="443">
        <v>0</v>
      </c>
      <c r="Q53" s="443">
        <v>0</v>
      </c>
      <c r="R53" s="443">
        <v>0</v>
      </c>
      <c r="S53" s="444">
        <v>46899</v>
      </c>
      <c r="V53" s="466"/>
      <c r="W53" s="466"/>
    </row>
    <row r="54" spans="2:22" ht="23.25" customHeight="1" thickBot="1">
      <c r="B54" s="480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V54" s="341">
        <f>421388.58+605687.3+5700+95003.76+227237.24</f>
        <v>1355016.8800000001</v>
      </c>
    </row>
    <row r="55" spans="1:22" s="342" customFormat="1" ht="13.5" thickBot="1">
      <c r="A55" s="339"/>
      <c r="B55" s="482" t="s">
        <v>31</v>
      </c>
      <c r="C55" s="483"/>
      <c r="D55" s="483"/>
      <c r="E55" s="484" t="e">
        <f>SUM(F55:G55)</f>
        <v>#REF!</v>
      </c>
      <c r="F55" s="485" t="e">
        <f>SUM(F13+#REF!)</f>
        <v>#REF!</v>
      </c>
      <c r="G55" s="484" t="e">
        <f>SUM(G13+#REF!)</f>
        <v>#REF!</v>
      </c>
      <c r="H55" s="486">
        <f>H43+H13</f>
        <v>2226053.26</v>
      </c>
      <c r="I55" s="486">
        <f>I43+I13</f>
        <v>35559.93</v>
      </c>
      <c r="J55" s="486">
        <f>K55+O55</f>
        <v>2190493.33</v>
      </c>
      <c r="K55" s="486">
        <f aca="true" t="shared" si="3" ref="K55:R55">SUM(K13+K43)</f>
        <v>812802.9199999999</v>
      </c>
      <c r="L55" s="486">
        <f t="shared" si="3"/>
        <v>0</v>
      </c>
      <c r="M55" s="486">
        <f t="shared" si="3"/>
        <v>0</v>
      </c>
      <c r="N55" s="486">
        <f t="shared" si="3"/>
        <v>812802.9199999999</v>
      </c>
      <c r="O55" s="486">
        <f t="shared" si="3"/>
        <v>1377690.4100000001</v>
      </c>
      <c r="P55" s="486">
        <f t="shared" si="3"/>
        <v>0</v>
      </c>
      <c r="Q55" s="486">
        <f t="shared" si="3"/>
        <v>0</v>
      </c>
      <c r="R55" s="486">
        <f t="shared" si="3"/>
        <v>0</v>
      </c>
      <c r="S55" s="486">
        <f>SUM(S13,S43)</f>
        <v>1377690.4100000001</v>
      </c>
      <c r="T55" s="339"/>
      <c r="U55" s="339"/>
      <c r="V55" s="341"/>
    </row>
    <row r="56" ht="12.75">
      <c r="V56" s="341">
        <f>227237.24+95003.78</f>
        <v>322241.02</v>
      </c>
    </row>
    <row r="59" spans="14:21" ht="12.75">
      <c r="N59" s="419">
        <f>SUM(O55,K55)-1878724.25</f>
        <v>311769.0800000001</v>
      </c>
      <c r="U59" s="419">
        <f>SUM(L16+P16)</f>
        <v>0</v>
      </c>
    </row>
    <row r="60" ht="12.75">
      <c r="S60" s="419"/>
    </row>
    <row r="61" spans="8:19" ht="12.75">
      <c r="H61" s="419">
        <f>I55+J55</f>
        <v>2226053.2600000002</v>
      </c>
      <c r="I61" s="419">
        <f>I55</f>
        <v>35559.93</v>
      </c>
      <c r="J61" s="419">
        <f>SUM(K55+O55)</f>
        <v>2190493.33</v>
      </c>
      <c r="S61" s="339">
        <f>421388.58+605687.3+5700</f>
        <v>1032775.8800000001</v>
      </c>
    </row>
    <row r="62" ht="12.75">
      <c r="S62" s="487">
        <f>95003.78+227237.24</f>
        <v>322241.02</v>
      </c>
    </row>
    <row r="63" ht="12.75">
      <c r="S63" s="339">
        <f>SUM(S61:S62)</f>
        <v>1355016.9000000001</v>
      </c>
    </row>
  </sheetData>
  <sheetProtection/>
  <mergeCells count="46">
    <mergeCell ref="O8:S8"/>
    <mergeCell ref="K9:K10"/>
    <mergeCell ref="L9:N9"/>
    <mergeCell ref="A3:S3"/>
    <mergeCell ref="A4:S4"/>
    <mergeCell ref="A5:A10"/>
    <mergeCell ref="B5:B10"/>
    <mergeCell ref="C5:C10"/>
    <mergeCell ref="D5:D10"/>
    <mergeCell ref="E5:E10"/>
    <mergeCell ref="F5:G5"/>
    <mergeCell ref="J5:S5"/>
    <mergeCell ref="F6:F10"/>
    <mergeCell ref="A29:A33"/>
    <mergeCell ref="C29:S29"/>
    <mergeCell ref="C30:S30"/>
    <mergeCell ref="O9:O10"/>
    <mergeCell ref="P9:S9"/>
    <mergeCell ref="C13:D13"/>
    <mergeCell ref="A14:A18"/>
    <mergeCell ref="C14:S15"/>
    <mergeCell ref="C19:D19"/>
    <mergeCell ref="G6:G10"/>
    <mergeCell ref="J6:S6"/>
    <mergeCell ref="H7:H10"/>
    <mergeCell ref="I7:I10"/>
    <mergeCell ref="J7:J10"/>
    <mergeCell ref="K7:S7"/>
    <mergeCell ref="K8:N8"/>
    <mergeCell ref="C21:D21"/>
    <mergeCell ref="A22:A25"/>
    <mergeCell ref="C22:O23"/>
    <mergeCell ref="P22:S23"/>
    <mergeCell ref="C26:D26"/>
    <mergeCell ref="A48:A50"/>
    <mergeCell ref="C48:S49"/>
    <mergeCell ref="A51:A53"/>
    <mergeCell ref="C51:S52"/>
    <mergeCell ref="C35:D35"/>
    <mergeCell ref="A37:A39"/>
    <mergeCell ref="C37:S37"/>
    <mergeCell ref="C38:S38"/>
    <mergeCell ref="C43:D43"/>
    <mergeCell ref="A44:A47"/>
    <mergeCell ref="C44:S44"/>
    <mergeCell ref="C45:S45"/>
  </mergeCells>
  <printOptions/>
  <pageMargins left="0" right="0" top="0.32" bottom="0.1968503937007874" header="0.17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Wieczorek</dc:creator>
  <cp:keywords/>
  <dc:description/>
  <cp:lastModifiedBy>Irena Biegańska</cp:lastModifiedBy>
  <cp:lastPrinted>2017-08-22T13:20:58Z</cp:lastPrinted>
  <dcterms:created xsi:type="dcterms:W3CDTF">2010-09-14T10:28:23Z</dcterms:created>
  <dcterms:modified xsi:type="dcterms:W3CDTF">2017-11-22T14:48:26Z</dcterms:modified>
  <cp:category/>
  <cp:version/>
  <cp:contentType/>
  <cp:contentStatus/>
</cp:coreProperties>
</file>