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0160" windowHeight="7710"/>
  </bookViews>
  <sheets>
    <sheet name="PLAN" sheetId="1" r:id="rId1"/>
  </sheets>
  <definedNames>
    <definedName name="_1._zest_uchwał_" localSheetId="0">#REF!</definedName>
    <definedName name="_1._zest_uchwał_">#REF!</definedName>
    <definedName name="_10._inwestycje" localSheetId="0">#REF!</definedName>
    <definedName name="_10._inwestycje">#REF!</definedName>
    <definedName name="_2._plan_doch_" localSheetId="0">#REF!</definedName>
    <definedName name="_2._plan_doch_">#REF!</definedName>
    <definedName name="_3._plan_wydatków" localSheetId="0">#REF!</definedName>
    <definedName name="_3._plan_wydatków">#REF!</definedName>
    <definedName name="_4._zmiany_planu" localSheetId="0">#REF!</definedName>
    <definedName name="_4._zmiany_planu">#REF!</definedName>
    <definedName name="_5._zał_dochody" localSheetId="0">#REF!</definedName>
    <definedName name="_5._zał_dochody">#REF!</definedName>
    <definedName name="_6._doch_robocze" localSheetId="0">#REF!</definedName>
    <definedName name="_6._doch_robocze">#REF!</definedName>
    <definedName name="_7._zał_wyd_wyk" localSheetId="0">#REF!</definedName>
    <definedName name="_7._zał_wyd_wyk">#REF!</definedName>
    <definedName name="_8._wyd_robocze" localSheetId="0">#REF!</definedName>
    <definedName name="_8._wyd_robocze">#REF!</definedName>
    <definedName name="_9._zad_zlec_" localSheetId="0">#REF!</definedName>
    <definedName name="_9._zad_zlec_">#REF!</definedName>
    <definedName name="_Fund_Ochr_Środow" localSheetId="0">#REF!</definedName>
    <definedName name="_Fund_Ochr_Środow">#REF!</definedName>
    <definedName name="_płace" localSheetId="0">#REF!</definedName>
    <definedName name="_płace">#REF!</definedName>
    <definedName name="_pod_leŚny" localSheetId="0">#REF!</definedName>
    <definedName name="_pod_leŚny">#REF!</definedName>
    <definedName name="_pod_od_nieruch" localSheetId="0">#REF!</definedName>
    <definedName name="_pod_od_nieruch">#REF!</definedName>
    <definedName name="_pod_rolny" localSheetId="0">#REF!</definedName>
    <definedName name="_pod_rolny">#REF!</definedName>
    <definedName name="_pod_transp" localSheetId="0">#REF!</definedName>
    <definedName name="_pod_transp">#REF!</definedName>
    <definedName name="_przedszkola_zał" localSheetId="0">#REF!</definedName>
    <definedName name="_przedszkola_zał">#REF!</definedName>
    <definedName name="_soł_robocz" localSheetId="0">#REF!</definedName>
    <definedName name="_soł_robocz">#REF!</definedName>
    <definedName name="_sołectwa" localSheetId="0">#REF!</definedName>
    <definedName name="_sołectwa">#REF!</definedName>
    <definedName name="_szkoły_zał" localSheetId="0">#REF!</definedName>
    <definedName name="_szkoły_zał">#REF!</definedName>
    <definedName name="_środek_specjalny" localSheetId="0">#REF!</definedName>
    <definedName name="_środek_specjalny">#REF!</definedName>
    <definedName name="bis" localSheetId="0">#REF!</definedName>
    <definedName name="bis">#REF!</definedName>
    <definedName name="inwest" localSheetId="0">#REF!</definedName>
    <definedName name="inwest">#REF!</definedName>
    <definedName name="inwestopis" localSheetId="0">#REF!</definedName>
    <definedName name="inwestopis">#REF!</definedName>
    <definedName name="_xlnm.Print_Area" localSheetId="0">PLAN!$A$1:$G$95</definedName>
    <definedName name="oświata" localSheetId="0">#REF!</definedName>
    <definedName name="oświata">#REF!</definedName>
    <definedName name="oświatawychowanie" localSheetId="0">#REF!</definedName>
    <definedName name="oświatawychowanie">#REF!</definedName>
  </definedNames>
  <calcPr calcId="125725"/>
</workbook>
</file>

<file path=xl/calcChain.xml><?xml version="1.0" encoding="utf-8"?>
<calcChain xmlns="http://schemas.openxmlformats.org/spreadsheetml/2006/main">
  <c r="F59" i="1"/>
  <c r="F46" s="1"/>
  <c r="G43"/>
  <c r="E75"/>
  <c r="F54"/>
  <c r="F90"/>
  <c r="F84"/>
  <c r="F82"/>
  <c r="E54"/>
  <c r="F60"/>
  <c r="E60" s="1"/>
  <c r="G36"/>
  <c r="F36"/>
  <c r="E38"/>
  <c r="G42" l="1"/>
  <c r="G40"/>
  <c r="F25"/>
  <c r="E59"/>
  <c r="E71"/>
  <c r="E67"/>
  <c r="E17"/>
  <c r="G39"/>
  <c r="G19"/>
  <c r="G97" l="1"/>
  <c r="E74"/>
  <c r="G77"/>
  <c r="E84"/>
  <c r="E72"/>
  <c r="E70"/>
  <c r="E12"/>
  <c r="E90"/>
  <c r="F27"/>
  <c r="E27" s="1"/>
  <c r="F92"/>
  <c r="E92" s="1"/>
  <c r="F79"/>
  <c r="E79" s="1"/>
  <c r="E89"/>
  <c r="F80"/>
  <c r="E80" s="1"/>
  <c r="E82"/>
  <c r="E81"/>
  <c r="F91"/>
  <c r="F85" s="1"/>
  <c r="E87"/>
  <c r="F26"/>
  <c r="E26" s="1"/>
  <c r="F24"/>
  <c r="E49"/>
  <c r="E23"/>
  <c r="E51"/>
  <c r="G64"/>
  <c r="E61"/>
  <c r="E58"/>
  <c r="F62"/>
  <c r="G46"/>
  <c r="E53"/>
  <c r="E52"/>
  <c r="E50"/>
  <c r="E48"/>
  <c r="E47"/>
  <c r="F9"/>
  <c r="E10"/>
  <c r="E11"/>
  <c r="G13"/>
  <c r="G9" s="1"/>
  <c r="E14"/>
  <c r="E15"/>
  <c r="E16"/>
  <c r="E18"/>
  <c r="E21"/>
  <c r="E22"/>
  <c r="E25"/>
  <c r="E28"/>
  <c r="E29"/>
  <c r="E30"/>
  <c r="E31"/>
  <c r="E32"/>
  <c r="E33"/>
  <c r="E34"/>
  <c r="E35"/>
  <c r="E37"/>
  <c r="F39"/>
  <c r="E40"/>
  <c r="E41"/>
  <c r="F42"/>
  <c r="E43"/>
  <c r="F44"/>
  <c r="G44"/>
  <c r="E45"/>
  <c r="E55"/>
  <c r="E56"/>
  <c r="E57"/>
  <c r="G62"/>
  <c r="E63"/>
  <c r="E65"/>
  <c r="E66"/>
  <c r="E68"/>
  <c r="E69"/>
  <c r="E73"/>
  <c r="E76"/>
  <c r="E78"/>
  <c r="E83"/>
  <c r="E86"/>
  <c r="E88"/>
  <c r="E93"/>
  <c r="E91" l="1"/>
  <c r="E24"/>
  <c r="F19"/>
  <c r="F77"/>
  <c r="E77" s="1"/>
  <c r="F64"/>
  <c r="E62"/>
  <c r="E36"/>
  <c r="E46"/>
  <c r="E20"/>
  <c r="E13"/>
  <c r="E9"/>
  <c r="G85"/>
  <c r="E85" s="1"/>
  <c r="E44"/>
  <c r="G98"/>
  <c r="G94" l="1"/>
  <c r="E19"/>
  <c r="F94"/>
  <c r="E39"/>
  <c r="E42"/>
  <c r="E94" l="1"/>
  <c r="E64"/>
  <c r="G101"/>
  <c r="J101" l="1"/>
</calcChain>
</file>

<file path=xl/sharedStrings.xml><?xml version="1.0" encoding="utf-8"?>
<sst xmlns="http://schemas.openxmlformats.org/spreadsheetml/2006/main" count="148" uniqueCount="138">
  <si>
    <t>kontrolka</t>
  </si>
  <si>
    <t>dotacja</t>
  </si>
  <si>
    <t>kredyt</t>
  </si>
  <si>
    <t xml:space="preserve">z tego </t>
  </si>
  <si>
    <t>Kazimierz Kubicki</t>
  </si>
  <si>
    <t>Ogółem  wartość wydatków majątkowych</t>
  </si>
  <si>
    <t>Budowa kompleksu sportowo-rekreacyjnego w Żakowie</t>
  </si>
  <si>
    <t>Zagospodarowanie terenu sportowo-rekreacyjnego w Radomicku</t>
  </si>
  <si>
    <t>własne</t>
  </si>
  <si>
    <t>środki własne (zł)</t>
  </si>
  <si>
    <t>Środki</t>
  </si>
  <si>
    <t>na rok 2007</t>
  </si>
  <si>
    <t>źródła finansowania</t>
  </si>
  <si>
    <t>Finansowanie inwestycji</t>
  </si>
  <si>
    <t>Plan</t>
  </si>
  <si>
    <t>Nazwa zadania inwestycyjnego</t>
  </si>
  <si>
    <t xml:space="preserve">Klasyfikacja budżetowa </t>
  </si>
  <si>
    <t>Zagospodarowanie terenu kompleksu sportowo-rekreacyjnego na osiedlu przy ul. Leszczyńskiej w Lipnie</t>
  </si>
  <si>
    <t>Zagospodarowanie terenu rekreacyjnego "boisko sportowe" w Mórkowie</t>
  </si>
  <si>
    <t>Zagospodarowanie terenu sportowo-rekreacyjnego w Koronowie</t>
  </si>
  <si>
    <t>rozdz. 92601 - Obiekty sportowe</t>
  </si>
  <si>
    <t>Dział 926-kultura fizyczna i sport</t>
  </si>
  <si>
    <t>rozdz. 92120 - Ochrona zabytków i opieka nad zabytkami</t>
  </si>
  <si>
    <t>rozdz. 92109 - Domy i ośrodki kultury, świetlice i kluby</t>
  </si>
  <si>
    <t>Dział 921-kultura i ochrona dziedzictwa narodowego</t>
  </si>
  <si>
    <t>Modernizacja oświetlenia ulicznego</t>
  </si>
  <si>
    <t>rozdz. 90015 - oświetlenie ulic, placów i dróg</t>
  </si>
  <si>
    <t>Dział - 900 Gospodarka komunalna  i ochrona środowiska</t>
  </si>
  <si>
    <t xml:space="preserve">Adaptacja pomieszczeń na punkt Odziału Lekarskiego w Wilkowiach </t>
  </si>
  <si>
    <t xml:space="preserve"> rozdz.85195- Pozostała działalność</t>
  </si>
  <si>
    <t>Dział 851-Ochrona zdrowia</t>
  </si>
  <si>
    <t>Wymiana energochłonnego oświetlenia w obiektach publicznych</t>
  </si>
  <si>
    <t xml:space="preserve"> rozdz.80104- Przedszkole</t>
  </si>
  <si>
    <t>Termomodernizacja budynków Szkół Podstawowych w Wilkowicach,  Goniembicach i Lipnie</t>
  </si>
  <si>
    <t xml:space="preserve"> rozdz.80101- Szkoły Podstawowe</t>
  </si>
  <si>
    <t>Dział 801-oświata i wychowanie</t>
  </si>
  <si>
    <t>rozdz.75818 -Rezerwy ogólne i celowe</t>
  </si>
  <si>
    <t>Dział - 758 Różne rozliczenia</t>
  </si>
  <si>
    <t>Budowa remizy strażackiej w Lipnie</t>
  </si>
  <si>
    <t>rozdz.75412 - Ochotnicze Straże Pożarne</t>
  </si>
  <si>
    <t>Dział 754 - Bezpieczeństwo publiczne i ochrona przeciwpożarowa</t>
  </si>
  <si>
    <t>Zakup udziałów w Samorządowym Funduszu Poręczeń Kredytowych</t>
  </si>
  <si>
    <t xml:space="preserve">  rozdz.75095 - Pozostała działalność</t>
  </si>
  <si>
    <t>Utwardzenie placu za Urzędem Gminy na potrzeby parkingu i miejsca imprez plenerowych</t>
  </si>
  <si>
    <t xml:space="preserve">  rozdz.75023 - Urzędy gmin</t>
  </si>
  <si>
    <t>Dział 750- Administracja publiczna</t>
  </si>
  <si>
    <t>Dokumentacja projektowa na budowę instalacji C.O. do mieszkań komunalnych w Goniembicach</t>
  </si>
  <si>
    <t>rozdz.70005 -Gospodarka gruntami i nieruchomościami</t>
  </si>
  <si>
    <t>Dział - 700 Gospodarka mieszkaniowa</t>
  </si>
  <si>
    <t>Przebudowa drogi gminnej - ul. Boczna w Wilkowicach etap III wraz z budową sieci kanalizacji deszczowej</t>
  </si>
  <si>
    <t>Przebudowa drogi gminnej - ul. Szkolna w Wilkowicach etap I wraz z budową sieci kanalizacji deszczowej</t>
  </si>
  <si>
    <t>Budowa chodnika w Klonówcu</t>
  </si>
  <si>
    <t>Budowa chodnika w Górce Duchownej</t>
  </si>
  <si>
    <t>Budowa zatoczki autobusowej przy Szkole Podstawowej w Lipnie</t>
  </si>
  <si>
    <t xml:space="preserve"> rozdz.60016 - drogi gminne         </t>
  </si>
  <si>
    <t>Budowa sieci połączeń dróg dla rowerów w gminie Osieczna, Lipno i Rydzyna w ramach zadania ograniczenie niskiej emisji na terenie Aglomeracji Leszczyńskiej</t>
  </si>
  <si>
    <t xml:space="preserve"> rozdz.60014 -drogi publiczne powiatowe</t>
  </si>
  <si>
    <t xml:space="preserve"> Dział 600 - transport i łączność</t>
  </si>
  <si>
    <t xml:space="preserve">Wykup sieci wodociągowych </t>
  </si>
  <si>
    <t>Budowa sieci wodociągowej ul. Usługowa, Wilkowice</t>
  </si>
  <si>
    <t>Budowa sieci wodociągowej ul. Kręta, Wilkowice</t>
  </si>
  <si>
    <t>rozdz.01010-Infrastruktura wodociągowa i sanitacyjna wsi</t>
  </si>
  <si>
    <t>Dział O10-Rolnictwo i łowiectwo</t>
  </si>
  <si>
    <t>środki zewnętrzne (zł)</t>
  </si>
  <si>
    <t>Dokumentacja projektowa na wykonanie modernizacji instalacji elektrycznej w Szkole Podstawowej w Goniembicach</t>
  </si>
  <si>
    <t>Dokumentacja projektowa na wykonanie modernizacji instalacji C.O. w budynku Szkoły Podstawowej w Goniembicach (stara instalacja)</t>
  </si>
  <si>
    <t>Dokumentacja projektowa na rozbudowę Szkoły Podstawowej w Goniembicach</t>
  </si>
  <si>
    <t>Montaż zaworów termostatycznych na grzejnikach w Przedszkolu w Goniembicach (stara instalacja)</t>
  </si>
  <si>
    <t>Dokumentacja projektowa na wykonanie modernizacji instalacji C.O. w budynku Przedszkola w Goniembicach (stara instalacja)</t>
  </si>
  <si>
    <t>Modernizacja budynku przedszkola w Górce Duchownej etap III</t>
  </si>
  <si>
    <t>Modernizacja świetlicy wiejskiej w Targowisku</t>
  </si>
  <si>
    <t>plan na rok 2018 (zł)</t>
  </si>
  <si>
    <t>Przebudowa dróg gminnych - ul. Boczna i ul. Ogrodowa w Wilkowicach</t>
  </si>
  <si>
    <t>Budowa sieci wodociągowej ul. Akacjowa, Wilkowice</t>
  </si>
  <si>
    <t>Audyty energetyczne w budynkach Szkół Podstawowych w Lipnie, Goniembicach i Wilkowicach</t>
  </si>
  <si>
    <t>FS 7500</t>
  </si>
  <si>
    <t>FS 12000</t>
  </si>
  <si>
    <t>kon</t>
  </si>
  <si>
    <t>FS. 2000</t>
  </si>
  <si>
    <t>Modernizacja świetlicy wiejskiej w Mórkowie</t>
  </si>
  <si>
    <t>FS 21500</t>
  </si>
  <si>
    <t>FS 14101,34</t>
  </si>
  <si>
    <t>FS 8000</t>
  </si>
  <si>
    <t>FS 3500</t>
  </si>
  <si>
    <t>Budowa siłowni zewnętrznej na placu zabaw w Targowisku</t>
  </si>
  <si>
    <t>FS 7000</t>
  </si>
  <si>
    <t xml:space="preserve">Modernizacja świetlicy wiejskiej w Smyczynie </t>
  </si>
  <si>
    <t>Modernizacja kuchni  w Domu Strażaka w Wilkowicach - świetlica</t>
  </si>
  <si>
    <t>FS 13000</t>
  </si>
  <si>
    <t>FS 11000</t>
  </si>
  <si>
    <t>Budowa wiaty na boisku sportowym KORONY Wilkowice</t>
  </si>
  <si>
    <t>Cz.D 12000</t>
  </si>
  <si>
    <t>Rewitalizacja gródka stożkowego w Wilkowicach</t>
  </si>
  <si>
    <t>FS 10000</t>
  </si>
  <si>
    <t xml:space="preserve">Oświetlenie uliczne w Górce Duchownej </t>
  </si>
  <si>
    <t>FS 20000</t>
  </si>
  <si>
    <t>FS 15000</t>
  </si>
  <si>
    <t>Budowa oświetlenia ulicznego  ul. Jagieniki w Lipnie</t>
  </si>
  <si>
    <t>FS 18000</t>
  </si>
  <si>
    <t>Budowa oświetlenia ulicznego  ul. Jackowskiego w Lipnie</t>
  </si>
  <si>
    <t>rozdz. 92195 - Pozostała działaność</t>
  </si>
  <si>
    <t>FS 5000</t>
  </si>
  <si>
    <t>Budowa oświetlenia ulicznego w Targowisku</t>
  </si>
  <si>
    <t>Budowa oświetlenia ulicznego  ul. Pszenna Wilkowice</t>
  </si>
  <si>
    <t>Zakup równiarki do dróg</t>
  </si>
  <si>
    <t>Modernizacja świetlicy wiejskiej w Wyciążkowie</t>
  </si>
  <si>
    <t>Cz.D 21.747,07</t>
  </si>
  <si>
    <t>Budowa sieci wodociągowej i kanalizacji sanitarnej na Osiedlu Prymasa Tysiąclecia, Lipno</t>
  </si>
  <si>
    <t>Budowa sieci kanalizacji deszczowej ul. Jesienna, Lipno</t>
  </si>
  <si>
    <t>Zakup wiaty przystankowej od ul. Mórkowskiej Karolewko</t>
  </si>
  <si>
    <t>Budowa oświetlenia ulicznego ul. Cukrowa Wilkowice</t>
  </si>
  <si>
    <t>Budowa oświetlenia ulicznego ul. Spacerowa w Lipnie</t>
  </si>
  <si>
    <t>Budowa oświetlenia ulicznego na Osiedlu Gronowym i Owocowym w Gronówku</t>
  </si>
  <si>
    <t>Montaż zaworów termostatycznych na grzejnikach w Szkole Podstawowej w Goniembicach (stara instalacja)</t>
  </si>
  <si>
    <t>Zakup kos spalinowych, piły, myjki</t>
  </si>
  <si>
    <t>Wykonanie nowych posadzek z PCV w Szkole Podstawowej w Goniembicach</t>
  </si>
  <si>
    <t>Budowa oświetlenia ulicznego ul. Cicha w Wilkowicach</t>
  </si>
  <si>
    <t>Budowa kanaliacji sanitarnej ul. Szkolna, Wilkowice</t>
  </si>
  <si>
    <t>Modernizacja sieci wodociągowych kanalizacjacyjnych i  przyłączy na terenie Gminy Lipno</t>
  </si>
  <si>
    <t>Budowa sieci kanalizacji deszczowej ul. Boczna i ul.Ogrodowa, Wilkowice</t>
  </si>
  <si>
    <t>Budowa drogi powiatowej łączącej drogę S5 węzeł Święciechowa z wiaduktem drogowym w ciągu ulicy Wilkowickiej w Lesznie</t>
  </si>
  <si>
    <t>Budowa chodnika Goniembice</t>
  </si>
  <si>
    <t>Modernizacja chodnika ul. Jackowskiego i ul. Pocztowa w Lipnie</t>
  </si>
  <si>
    <t>Zakup rębaka do drewna</t>
  </si>
  <si>
    <t>Utwardzenie ul. Kwiatowej w Lipnie</t>
  </si>
  <si>
    <t xml:space="preserve">Rezerwy na inwestycje i zakupy inwestycyjne </t>
  </si>
  <si>
    <t>Renowacja pomnika i uporządkowanie terenu wokół niego w Klonówcu</t>
  </si>
  <si>
    <t>Modernizacja  budynku gospodarczego w Koronowie</t>
  </si>
  <si>
    <t>Plan wydatków majątkowych Gminy Lipno  na rok 2018</t>
  </si>
  <si>
    <t>Budowa oświetlenia ulicznego ul. Ogrodowa i ul. Kwiatowa Wilkowice</t>
  </si>
  <si>
    <t>Modernizacja instalacji elektrycznej w Szkole Podstawowej w Goniembicach</t>
  </si>
  <si>
    <t>Przebudowa i budowa chodnika w Lipnie ul. Spółdzielcza od ul. Dworcowej</t>
  </si>
  <si>
    <t>Przebudowa instalacji C.O. w budynku komunalnym w Goniembicach</t>
  </si>
  <si>
    <t>Docieplenie elewacji na części frontowej Przedszkola i przyległych mieszkaniach w Goniembicach</t>
  </si>
  <si>
    <t>Dokumentacja projektowa oraz I etap budowy Przedszkola w Wilkowicach</t>
  </si>
  <si>
    <t>Dokumentacja na budowę sali gimnastycznej w Wilkowicach</t>
  </si>
  <si>
    <t>Oświetlenie solarne w Lipnie ul. Świerkowa, ul. Sosnowa i Huby Górka Duchowna (3 lampy)</t>
  </si>
  <si>
    <t>Załącznik nr 5 do Uchwały Rady Gminy Lipno nr LII/308/2017 z dnia 28.12.2017 r.</t>
  </si>
</sst>
</file>

<file path=xl/styles.xml><?xml version="1.0" encoding="utf-8"?>
<styleSheet xmlns="http://schemas.openxmlformats.org/spreadsheetml/2006/main">
  <numFmts count="1">
    <numFmt numFmtId="6" formatCode="#,##0\ &quot;zł&quot;;[Red]\-#,##0\ &quot;zł&quot;"/>
  </numFmts>
  <fonts count="28">
    <font>
      <sz val="10"/>
      <name val="Arial CE"/>
      <charset val="238"/>
    </font>
    <font>
      <sz val="10"/>
      <color rgb="FFFF0000"/>
      <name val="Arial CE"/>
      <charset val="238"/>
    </font>
    <font>
      <sz val="11"/>
      <name val="Arial CE"/>
      <charset val="238"/>
    </font>
    <font>
      <sz val="11"/>
      <color rgb="FFFF0000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1"/>
      <name val="Czcionka tekstu podstawowego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8"/>
      <color rgb="FFFF0000"/>
      <name val="Arial CE"/>
      <family val="2"/>
      <charset val="238"/>
    </font>
    <font>
      <b/>
      <sz val="7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charset val="238"/>
    </font>
    <font>
      <i/>
      <sz val="10"/>
      <name val="Arial CE"/>
      <family val="2"/>
      <charset val="238"/>
    </font>
    <font>
      <b/>
      <sz val="10"/>
      <color rgb="FFFF0000"/>
      <name val="Arial CE"/>
      <charset val="238"/>
    </font>
    <font>
      <i/>
      <sz val="12"/>
      <name val="Arial CE"/>
      <charset val="238"/>
    </font>
    <font>
      <i/>
      <sz val="9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6" fontId="1" fillId="2" borderId="0" xfId="0" applyNumberFormat="1" applyFont="1" applyFill="1" applyAlignment="1">
      <alignment vertical="center"/>
    </xf>
    <xf numFmtId="3" fontId="15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vertical="center" wrapText="1"/>
    </xf>
    <xf numFmtId="0" fontId="21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24" fillId="2" borderId="0" xfId="0" applyFont="1" applyFill="1" applyBorder="1" applyAlignment="1">
      <alignment vertical="center" wrapText="1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6" fontId="25" fillId="2" borderId="0" xfId="0" applyNumberFormat="1" applyFont="1" applyFill="1" applyAlignment="1">
      <alignment vertical="center"/>
    </xf>
    <xf numFmtId="0" fontId="25" fillId="2" borderId="0" xfId="0" applyFont="1" applyFill="1" applyBorder="1" applyAlignment="1">
      <alignment vertical="center"/>
    </xf>
    <xf numFmtId="3" fontId="25" fillId="2" borderId="0" xfId="0" applyNumberFormat="1" applyFont="1" applyFill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3" fontId="19" fillId="0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9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3" fontId="22" fillId="0" borderId="2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vertical="center"/>
    </xf>
    <xf numFmtId="0" fontId="20" fillId="0" borderId="2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 wrapText="1"/>
    </xf>
    <xf numFmtId="4" fontId="27" fillId="0" borderId="0" xfId="0" applyNumberFormat="1" applyFont="1" applyFill="1" applyAlignment="1">
      <alignment horizontal="right" vertical="center"/>
    </xf>
    <xf numFmtId="4" fontId="14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righ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topLeftCell="A13" zoomScaleNormal="100" workbookViewId="0">
      <selection activeCell="B13" sqref="B13"/>
    </sheetView>
  </sheetViews>
  <sheetFormatPr defaultRowHeight="14.25"/>
  <cols>
    <col min="1" max="1" width="40" style="7" customWidth="1"/>
    <col min="2" max="2" width="104" style="6" customWidth="1"/>
    <col min="3" max="3" width="9.28515625" style="5" hidden="1" customWidth="1"/>
    <col min="4" max="4" width="1.28515625" style="4" hidden="1" customWidth="1"/>
    <col min="5" max="5" width="14.42578125" style="3" customWidth="1"/>
    <col min="6" max="6" width="14.5703125" style="3" customWidth="1"/>
    <col min="7" max="7" width="15.85546875" style="3" customWidth="1"/>
    <col min="8" max="8" width="4.5703125" style="22" customWidth="1"/>
    <col min="9" max="9" width="8.5703125" style="22" customWidth="1"/>
    <col min="10" max="10" width="11.42578125" style="1" customWidth="1"/>
    <col min="11" max="16384" width="9.140625" style="1"/>
  </cols>
  <sheetData>
    <row r="1" spans="1:9">
      <c r="G1" s="53" t="s">
        <v>137</v>
      </c>
    </row>
    <row r="2" spans="1:9">
      <c r="G2" s="52"/>
    </row>
    <row r="3" spans="1:9" ht="22.7" customHeight="1">
      <c r="B3" s="54" t="s">
        <v>128</v>
      </c>
      <c r="G3" s="19"/>
    </row>
    <row r="4" spans="1:9" ht="18">
      <c r="A4" s="21"/>
      <c r="B4" s="20"/>
      <c r="E4" s="67"/>
      <c r="F4" s="67"/>
      <c r="G4" s="67"/>
    </row>
    <row r="5" spans="1:9" ht="3.75" customHeight="1">
      <c r="B5" s="20"/>
      <c r="G5" s="19"/>
    </row>
    <row r="6" spans="1:9" s="17" customFormat="1" ht="12.75">
      <c r="A6" s="68" t="s">
        <v>16</v>
      </c>
      <c r="B6" s="68" t="s">
        <v>15</v>
      </c>
      <c r="C6" s="18" t="s">
        <v>14</v>
      </c>
      <c r="D6" s="18" t="s">
        <v>13</v>
      </c>
      <c r="E6" s="70" t="s">
        <v>71</v>
      </c>
      <c r="F6" s="71" t="s">
        <v>12</v>
      </c>
      <c r="G6" s="71"/>
      <c r="H6" s="23"/>
      <c r="I6" s="23"/>
    </row>
    <row r="7" spans="1:9" s="17" customFormat="1" ht="10.5" customHeight="1">
      <c r="A7" s="69"/>
      <c r="B7" s="69"/>
      <c r="C7" s="18" t="s">
        <v>11</v>
      </c>
      <c r="D7" s="18" t="s">
        <v>10</v>
      </c>
      <c r="E7" s="70"/>
      <c r="F7" s="70" t="s">
        <v>9</v>
      </c>
      <c r="G7" s="70" t="s">
        <v>63</v>
      </c>
      <c r="H7" s="23"/>
      <c r="I7" s="23"/>
    </row>
    <row r="8" spans="1:9" s="17" customFormat="1" ht="15" customHeight="1">
      <c r="A8" s="69"/>
      <c r="B8" s="69"/>
      <c r="C8" s="18"/>
      <c r="D8" s="18" t="s">
        <v>8</v>
      </c>
      <c r="E8" s="70"/>
      <c r="F8" s="70"/>
      <c r="G8" s="70"/>
      <c r="H8" s="23"/>
      <c r="I8" s="23"/>
    </row>
    <row r="9" spans="1:9" s="16" customFormat="1" ht="15.75" customHeight="1">
      <c r="A9" s="51" t="s">
        <v>62</v>
      </c>
      <c r="B9" s="55"/>
      <c r="C9" s="56">
        <v>900100</v>
      </c>
      <c r="D9" s="56">
        <v>160900</v>
      </c>
      <c r="E9" s="27">
        <f t="shared" ref="E9:E20" si="0">SUM(F9:G9)</f>
        <v>597079</v>
      </c>
      <c r="F9" s="27">
        <f>SUM(F10:F18)</f>
        <v>217079</v>
      </c>
      <c r="G9" s="27">
        <f>SUM(G10:G18)</f>
        <v>380000</v>
      </c>
      <c r="H9" s="23"/>
      <c r="I9" s="23"/>
    </row>
    <row r="10" spans="1:9" s="17" customFormat="1" ht="28.5" customHeight="1">
      <c r="A10" s="28" t="s">
        <v>61</v>
      </c>
      <c r="B10" s="29" t="s">
        <v>60</v>
      </c>
      <c r="C10" s="30">
        <v>1240000</v>
      </c>
      <c r="D10" s="30">
        <v>110000</v>
      </c>
      <c r="E10" s="31">
        <f t="shared" si="0"/>
        <v>20000</v>
      </c>
      <c r="F10" s="31">
        <v>20000</v>
      </c>
      <c r="G10" s="31">
        <v>0</v>
      </c>
      <c r="H10" s="23"/>
      <c r="I10" s="23"/>
    </row>
    <row r="11" spans="1:9" s="17" customFormat="1" ht="15.75" customHeight="1">
      <c r="A11" s="32"/>
      <c r="B11" s="33" t="s">
        <v>59</v>
      </c>
      <c r="C11" s="30"/>
      <c r="D11" s="34"/>
      <c r="E11" s="31">
        <f t="shared" si="0"/>
        <v>15000</v>
      </c>
      <c r="F11" s="31">
        <v>15000</v>
      </c>
      <c r="G11" s="31">
        <v>0</v>
      </c>
      <c r="H11" s="23"/>
      <c r="I11" s="23"/>
    </row>
    <row r="12" spans="1:9" s="17" customFormat="1" ht="15.75" customHeight="1">
      <c r="A12" s="32"/>
      <c r="B12" s="33" t="s">
        <v>117</v>
      </c>
      <c r="C12" s="30"/>
      <c r="D12" s="34"/>
      <c r="E12" s="31">
        <f t="shared" si="0"/>
        <v>25000</v>
      </c>
      <c r="F12" s="31">
        <v>25000</v>
      </c>
      <c r="G12" s="31"/>
      <c r="H12" s="23"/>
      <c r="I12" s="23"/>
    </row>
    <row r="13" spans="1:9" s="17" customFormat="1" ht="21" customHeight="1">
      <c r="A13" s="35"/>
      <c r="B13" s="33" t="s">
        <v>118</v>
      </c>
      <c r="C13" s="30"/>
      <c r="D13" s="30"/>
      <c r="E13" s="31">
        <f t="shared" si="0"/>
        <v>50000</v>
      </c>
      <c r="F13" s="31">
        <v>50000</v>
      </c>
      <c r="G13" s="31">
        <f>300000-300000</f>
        <v>0</v>
      </c>
      <c r="H13" s="23"/>
      <c r="I13" s="23"/>
    </row>
    <row r="14" spans="1:9" s="17" customFormat="1" ht="16.5" customHeight="1">
      <c r="A14" s="35"/>
      <c r="B14" s="29" t="s">
        <v>119</v>
      </c>
      <c r="C14" s="30"/>
      <c r="D14" s="34"/>
      <c r="E14" s="31">
        <f t="shared" si="0"/>
        <v>180000</v>
      </c>
      <c r="F14" s="31">
        <v>0</v>
      </c>
      <c r="G14" s="31">
        <v>180000</v>
      </c>
      <c r="H14" s="23"/>
      <c r="I14" s="23"/>
    </row>
    <row r="15" spans="1:9" s="17" customFormat="1" ht="17.100000000000001" customHeight="1">
      <c r="A15" s="35"/>
      <c r="B15" s="29" t="s">
        <v>73</v>
      </c>
      <c r="C15" s="30"/>
      <c r="D15" s="30"/>
      <c r="E15" s="31">
        <f t="shared" si="0"/>
        <v>18579</v>
      </c>
      <c r="F15" s="31">
        <v>18579</v>
      </c>
      <c r="G15" s="31">
        <v>0</v>
      </c>
      <c r="H15" s="23"/>
      <c r="I15" s="23"/>
    </row>
    <row r="16" spans="1:9" s="17" customFormat="1" ht="19.5" customHeight="1">
      <c r="A16" s="35"/>
      <c r="B16" s="29" t="s">
        <v>107</v>
      </c>
      <c r="C16" s="30">
        <v>1000</v>
      </c>
      <c r="D16" s="30">
        <v>1000</v>
      </c>
      <c r="E16" s="31">
        <f t="shared" si="0"/>
        <v>37500</v>
      </c>
      <c r="F16" s="31">
        <v>37500</v>
      </c>
      <c r="G16" s="31">
        <v>0</v>
      </c>
      <c r="H16" s="23"/>
      <c r="I16" s="23"/>
    </row>
    <row r="17" spans="1:9" s="17" customFormat="1" ht="19.5" customHeight="1">
      <c r="A17" s="35"/>
      <c r="B17" s="29" t="s">
        <v>108</v>
      </c>
      <c r="C17" s="30"/>
      <c r="D17" s="30"/>
      <c r="E17" s="31">
        <f t="shared" si="0"/>
        <v>200000</v>
      </c>
      <c r="F17" s="31">
        <v>0</v>
      </c>
      <c r="G17" s="31">
        <v>200000</v>
      </c>
      <c r="H17" s="23"/>
      <c r="I17" s="23"/>
    </row>
    <row r="18" spans="1:9" s="2" customFormat="1" ht="15">
      <c r="A18" s="36"/>
      <c r="B18" s="37" t="s">
        <v>58</v>
      </c>
      <c r="C18" s="30"/>
      <c r="D18" s="30"/>
      <c r="E18" s="31">
        <f t="shared" si="0"/>
        <v>51000</v>
      </c>
      <c r="F18" s="31">
        <v>51000</v>
      </c>
      <c r="G18" s="31">
        <v>0</v>
      </c>
      <c r="H18" s="22"/>
      <c r="I18" s="22"/>
    </row>
    <row r="19" spans="1:9" s="2" customFormat="1" ht="18.399999999999999" customHeight="1">
      <c r="A19" s="51" t="s">
        <v>57</v>
      </c>
      <c r="B19" s="55"/>
      <c r="C19" s="57"/>
      <c r="D19" s="58"/>
      <c r="E19" s="27">
        <f t="shared" si="0"/>
        <v>3276184.29</v>
      </c>
      <c r="F19" s="27">
        <f>SUM(F20:F35)</f>
        <v>541243.29</v>
      </c>
      <c r="G19" s="27">
        <f>SUM(G20:G35)</f>
        <v>2734941</v>
      </c>
      <c r="H19" s="22"/>
      <c r="I19" s="22"/>
    </row>
    <row r="20" spans="1:9" s="2" customFormat="1" ht="30" customHeight="1">
      <c r="A20" s="38" t="s">
        <v>56</v>
      </c>
      <c r="B20" s="39" t="s">
        <v>120</v>
      </c>
      <c r="C20" s="30"/>
      <c r="D20" s="34"/>
      <c r="E20" s="31">
        <f t="shared" si="0"/>
        <v>986000</v>
      </c>
      <c r="F20" s="31">
        <v>0</v>
      </c>
      <c r="G20" s="31">
        <v>986000</v>
      </c>
      <c r="H20" s="22" t="s">
        <v>77</v>
      </c>
      <c r="I20" s="22"/>
    </row>
    <row r="21" spans="1:9" s="2" customFormat="1" ht="32.25" customHeight="1">
      <c r="A21" s="38"/>
      <c r="B21" s="39" t="s">
        <v>55</v>
      </c>
      <c r="C21" s="30">
        <v>15000</v>
      </c>
      <c r="D21" s="30">
        <v>15000</v>
      </c>
      <c r="E21" s="31">
        <f t="shared" ref="E21:E45" si="1">SUM(F21:G21)</f>
        <v>250000</v>
      </c>
      <c r="F21" s="31">
        <v>0</v>
      </c>
      <c r="G21" s="31">
        <v>250000</v>
      </c>
      <c r="H21" s="22" t="s">
        <v>77</v>
      </c>
      <c r="I21" s="22"/>
    </row>
    <row r="22" spans="1:9" s="2" customFormat="1" ht="16.350000000000001" customHeight="1">
      <c r="A22" s="38" t="s">
        <v>54</v>
      </c>
      <c r="B22" s="29" t="s">
        <v>53</v>
      </c>
      <c r="C22" s="30">
        <v>15000</v>
      </c>
      <c r="D22" s="30">
        <v>15000</v>
      </c>
      <c r="E22" s="31">
        <f t="shared" si="1"/>
        <v>100000</v>
      </c>
      <c r="F22" s="31">
        <v>0</v>
      </c>
      <c r="G22" s="31">
        <v>100000</v>
      </c>
      <c r="H22" s="24"/>
      <c r="I22" s="24"/>
    </row>
    <row r="23" spans="1:9" s="2" customFormat="1" ht="15.75" customHeight="1">
      <c r="A23" s="38"/>
      <c r="B23" s="39" t="s">
        <v>72</v>
      </c>
      <c r="C23" s="30"/>
      <c r="D23" s="30"/>
      <c r="E23" s="31">
        <f t="shared" ref="E23" si="2">SUM(F23:G23)</f>
        <v>322884.28999999998</v>
      </c>
      <c r="F23" s="31">
        <v>322884.28999999998</v>
      </c>
      <c r="G23" s="31">
        <v>0</v>
      </c>
      <c r="H23" s="22" t="s">
        <v>77</v>
      </c>
      <c r="I23" s="22"/>
    </row>
    <row r="24" spans="1:9" s="2" customFormat="1" ht="15.4" customHeight="1">
      <c r="A24" s="32"/>
      <c r="B24" s="39" t="s">
        <v>121</v>
      </c>
      <c r="C24" s="30"/>
      <c r="D24" s="30"/>
      <c r="E24" s="31">
        <f t="shared" si="1"/>
        <v>50000</v>
      </c>
      <c r="F24" s="31">
        <f>42500+7500</f>
        <v>50000</v>
      </c>
      <c r="G24" s="31">
        <v>0</v>
      </c>
      <c r="H24" s="22"/>
      <c r="I24" s="22" t="s">
        <v>75</v>
      </c>
    </row>
    <row r="25" spans="1:9" s="2" customFormat="1" ht="17.100000000000001" customHeight="1">
      <c r="A25" s="32"/>
      <c r="B25" s="40" t="s">
        <v>52</v>
      </c>
      <c r="C25" s="30"/>
      <c r="D25" s="30"/>
      <c r="E25" s="31">
        <f t="shared" si="1"/>
        <v>30000</v>
      </c>
      <c r="F25" s="31">
        <f>25000+5000</f>
        <v>30000</v>
      </c>
      <c r="G25" s="31">
        <v>0</v>
      </c>
      <c r="H25" s="22"/>
      <c r="I25" s="22"/>
    </row>
    <row r="26" spans="1:9" s="2" customFormat="1" ht="18" customHeight="1">
      <c r="A26" s="32"/>
      <c r="B26" s="40" t="s">
        <v>51</v>
      </c>
      <c r="C26" s="30"/>
      <c r="D26" s="30"/>
      <c r="E26" s="31">
        <f t="shared" si="1"/>
        <v>25000</v>
      </c>
      <c r="F26" s="31">
        <f>13000+12000</f>
        <v>25000</v>
      </c>
      <c r="G26" s="31">
        <v>0</v>
      </c>
      <c r="H26" s="22"/>
      <c r="I26" s="22" t="s">
        <v>76</v>
      </c>
    </row>
    <row r="27" spans="1:9" s="2" customFormat="1" ht="16.5" customHeight="1">
      <c r="A27" s="32"/>
      <c r="B27" s="29" t="s">
        <v>122</v>
      </c>
      <c r="C27" s="30"/>
      <c r="D27" s="30"/>
      <c r="E27" s="31">
        <f t="shared" si="1"/>
        <v>46800</v>
      </c>
      <c r="F27" s="31">
        <f>25000+21800</f>
        <v>46800</v>
      </c>
      <c r="G27" s="31">
        <v>0</v>
      </c>
      <c r="H27" s="22"/>
      <c r="I27" s="22" t="s">
        <v>106</v>
      </c>
    </row>
    <row r="28" spans="1:9" s="2" customFormat="1" ht="16.5" customHeight="1">
      <c r="A28" s="28"/>
      <c r="B28" s="39" t="s">
        <v>109</v>
      </c>
      <c r="C28" s="30"/>
      <c r="D28" s="30"/>
      <c r="E28" s="31">
        <f t="shared" si="1"/>
        <v>5000</v>
      </c>
      <c r="F28" s="31">
        <v>5000</v>
      </c>
      <c r="G28" s="31">
        <v>0</v>
      </c>
      <c r="H28" s="22"/>
      <c r="I28" s="22"/>
    </row>
    <row r="29" spans="1:9" s="2" customFormat="1" ht="16.5" customHeight="1">
      <c r="A29" s="28"/>
      <c r="B29" s="39" t="s">
        <v>50</v>
      </c>
      <c r="C29" s="30"/>
      <c r="D29" s="30"/>
      <c r="E29" s="31">
        <f t="shared" si="1"/>
        <v>700000</v>
      </c>
      <c r="F29" s="31">
        <v>0</v>
      </c>
      <c r="G29" s="31">
        <v>700000</v>
      </c>
      <c r="H29" s="22"/>
      <c r="I29" s="22"/>
    </row>
    <row r="30" spans="1:9" s="2" customFormat="1" ht="17.100000000000001" customHeight="1">
      <c r="A30" s="28"/>
      <c r="B30" s="39" t="s">
        <v>123</v>
      </c>
      <c r="C30" s="30">
        <v>12500</v>
      </c>
      <c r="D30" s="30">
        <v>12500</v>
      </c>
      <c r="E30" s="31">
        <f t="shared" si="1"/>
        <v>40000</v>
      </c>
      <c r="F30" s="31">
        <v>40000</v>
      </c>
      <c r="G30" s="31">
        <v>0</v>
      </c>
      <c r="H30" s="22"/>
      <c r="I30" s="22"/>
    </row>
    <row r="31" spans="1:9" s="2" customFormat="1" ht="17.100000000000001" customHeight="1">
      <c r="A31" s="28"/>
      <c r="B31" s="39" t="s">
        <v>104</v>
      </c>
      <c r="C31" s="30"/>
      <c r="D31" s="30"/>
      <c r="E31" s="31">
        <f t="shared" si="1"/>
        <v>260000</v>
      </c>
      <c r="F31" s="31">
        <v>11059</v>
      </c>
      <c r="G31" s="31">
        <v>248941</v>
      </c>
      <c r="H31" s="22"/>
      <c r="I31" s="22"/>
    </row>
    <row r="32" spans="1:9" s="2" customFormat="1" ht="17.100000000000001" customHeight="1">
      <c r="A32" s="28"/>
      <c r="B32" s="39" t="s">
        <v>114</v>
      </c>
      <c r="C32" s="30"/>
      <c r="D32" s="30"/>
      <c r="E32" s="31">
        <f t="shared" si="1"/>
        <v>10500</v>
      </c>
      <c r="F32" s="31">
        <v>10500</v>
      </c>
      <c r="G32" s="31">
        <v>0</v>
      </c>
      <c r="H32" s="22"/>
      <c r="I32" s="22"/>
    </row>
    <row r="33" spans="1:9" s="2" customFormat="1" ht="18" customHeight="1">
      <c r="A33" s="28"/>
      <c r="B33" s="39" t="s">
        <v>124</v>
      </c>
      <c r="C33" s="30">
        <v>12500</v>
      </c>
      <c r="D33" s="30">
        <v>12500</v>
      </c>
      <c r="E33" s="31">
        <f t="shared" si="1"/>
        <v>110000</v>
      </c>
      <c r="F33" s="31">
        <v>0</v>
      </c>
      <c r="G33" s="31">
        <v>110000</v>
      </c>
      <c r="H33" s="22"/>
      <c r="I33" s="22"/>
    </row>
    <row r="34" spans="1:9" s="2" customFormat="1" ht="17.649999999999999" customHeight="1">
      <c r="A34" s="28"/>
      <c r="B34" s="39" t="s">
        <v>49</v>
      </c>
      <c r="C34" s="30"/>
      <c r="D34" s="30"/>
      <c r="E34" s="31">
        <f t="shared" si="1"/>
        <v>130000</v>
      </c>
      <c r="F34" s="31">
        <v>0</v>
      </c>
      <c r="G34" s="31">
        <v>130000</v>
      </c>
      <c r="H34" s="22"/>
      <c r="I34" s="22"/>
    </row>
    <row r="35" spans="1:9" s="2" customFormat="1" ht="17.100000000000001" customHeight="1">
      <c r="A35" s="28"/>
      <c r="B35" s="39" t="s">
        <v>131</v>
      </c>
      <c r="C35" s="30"/>
      <c r="D35" s="30"/>
      <c r="E35" s="31">
        <f t="shared" si="1"/>
        <v>210000</v>
      </c>
      <c r="F35" s="31">
        <v>0</v>
      </c>
      <c r="G35" s="31">
        <v>210000</v>
      </c>
      <c r="H35" s="22"/>
      <c r="I35" s="22"/>
    </row>
    <row r="36" spans="1:9" s="2" customFormat="1" ht="17.100000000000001" customHeight="1">
      <c r="A36" s="15" t="s">
        <v>48</v>
      </c>
      <c r="B36" s="39"/>
      <c r="C36" s="30"/>
      <c r="D36" s="30"/>
      <c r="E36" s="27">
        <f t="shared" si="1"/>
        <v>25000</v>
      </c>
      <c r="F36" s="27">
        <f>SUM(F37:F38)</f>
        <v>25000</v>
      </c>
      <c r="G36" s="27">
        <f>SUM(G37:G38)</f>
        <v>0</v>
      </c>
      <c r="H36" s="22"/>
      <c r="I36" s="22"/>
    </row>
    <row r="37" spans="1:9" s="2" customFormat="1" ht="15.75" customHeight="1">
      <c r="A37" s="28" t="s">
        <v>47</v>
      </c>
      <c r="B37" s="39" t="s">
        <v>46</v>
      </c>
      <c r="C37" s="30"/>
      <c r="D37" s="30"/>
      <c r="E37" s="31">
        <f t="shared" si="1"/>
        <v>5000</v>
      </c>
      <c r="F37" s="31">
        <v>5000</v>
      </c>
      <c r="G37" s="31">
        <v>0</v>
      </c>
      <c r="H37" s="22"/>
      <c r="I37" s="22"/>
    </row>
    <row r="38" spans="1:9" s="2" customFormat="1" ht="15.75" customHeight="1">
      <c r="A38" s="28"/>
      <c r="B38" s="39" t="s">
        <v>132</v>
      </c>
      <c r="C38" s="30"/>
      <c r="D38" s="30"/>
      <c r="E38" s="31">
        <f t="shared" ref="E38" si="3">SUM(F38:G38)</f>
        <v>20000</v>
      </c>
      <c r="F38" s="31">
        <v>20000</v>
      </c>
      <c r="G38" s="31">
        <v>0</v>
      </c>
      <c r="H38" s="22"/>
      <c r="I38" s="22"/>
    </row>
    <row r="39" spans="1:9" s="2" customFormat="1" ht="16.350000000000001" customHeight="1">
      <c r="A39" s="15" t="s">
        <v>45</v>
      </c>
      <c r="B39" s="59"/>
      <c r="C39" s="60"/>
      <c r="D39" s="60"/>
      <c r="E39" s="61">
        <f t="shared" si="1"/>
        <v>40000</v>
      </c>
      <c r="F39" s="61">
        <f>SUM(F40:F41)</f>
        <v>10000</v>
      </c>
      <c r="G39" s="61">
        <f>SUM(G40:G41)</f>
        <v>30000</v>
      </c>
      <c r="H39" s="22"/>
      <c r="I39" s="22"/>
    </row>
    <row r="40" spans="1:9" s="2" customFormat="1" ht="15" customHeight="1">
      <c r="A40" s="28" t="s">
        <v>44</v>
      </c>
      <c r="B40" s="39" t="s">
        <v>43</v>
      </c>
      <c r="C40" s="42"/>
      <c r="D40" s="42"/>
      <c r="E40" s="31">
        <f t="shared" si="1"/>
        <v>30000</v>
      </c>
      <c r="F40" s="31">
        <v>0</v>
      </c>
      <c r="G40" s="31">
        <f>300000-270000</f>
        <v>30000</v>
      </c>
      <c r="H40" s="22"/>
      <c r="I40" s="22"/>
    </row>
    <row r="41" spans="1:9" s="2" customFormat="1" ht="22.7" customHeight="1">
      <c r="A41" s="28" t="s">
        <v>42</v>
      </c>
      <c r="B41" s="39" t="s">
        <v>41</v>
      </c>
      <c r="C41" s="42"/>
      <c r="D41" s="42"/>
      <c r="E41" s="31">
        <f t="shared" si="1"/>
        <v>10000</v>
      </c>
      <c r="F41" s="31">
        <v>10000</v>
      </c>
      <c r="G41" s="31">
        <v>0</v>
      </c>
      <c r="H41" s="22"/>
      <c r="I41" s="22"/>
    </row>
    <row r="42" spans="1:9" s="2" customFormat="1" ht="26.45" customHeight="1">
      <c r="A42" s="15" t="s">
        <v>40</v>
      </c>
      <c r="B42" s="59"/>
      <c r="C42" s="60"/>
      <c r="D42" s="60"/>
      <c r="E42" s="61">
        <f t="shared" si="1"/>
        <v>600000</v>
      </c>
      <c r="F42" s="61">
        <f>SUM(F43:F43)</f>
        <v>190000</v>
      </c>
      <c r="G42" s="61">
        <f>SUM(G43:G43)</f>
        <v>410000</v>
      </c>
      <c r="H42" s="22"/>
      <c r="I42" s="22"/>
    </row>
    <row r="43" spans="1:9" s="2" customFormat="1" ht="15">
      <c r="A43" s="43" t="s">
        <v>39</v>
      </c>
      <c r="B43" s="39" t="s">
        <v>38</v>
      </c>
      <c r="C43" s="30"/>
      <c r="D43" s="30"/>
      <c r="E43" s="31">
        <f t="shared" si="1"/>
        <v>600000</v>
      </c>
      <c r="F43" s="31">
        <v>190000</v>
      </c>
      <c r="G43" s="31">
        <f>140000+270000</f>
        <v>410000</v>
      </c>
      <c r="H43" s="22"/>
      <c r="I43" s="22"/>
    </row>
    <row r="44" spans="1:9" s="2" customFormat="1" ht="14.25" customHeight="1">
      <c r="A44" s="15" t="s">
        <v>37</v>
      </c>
      <c r="B44" s="39"/>
      <c r="C44" s="30"/>
      <c r="D44" s="30"/>
      <c r="E44" s="27">
        <f t="shared" si="1"/>
        <v>30000</v>
      </c>
      <c r="F44" s="27">
        <f>SUM(F45)</f>
        <v>30000</v>
      </c>
      <c r="G44" s="27">
        <f>SUM(G45:G45)</f>
        <v>0</v>
      </c>
      <c r="H44" s="22"/>
      <c r="I44" s="22"/>
    </row>
    <row r="45" spans="1:9" s="2" customFormat="1" ht="28.5" customHeight="1">
      <c r="A45" s="43" t="s">
        <v>36</v>
      </c>
      <c r="B45" s="39" t="s">
        <v>125</v>
      </c>
      <c r="C45" s="30"/>
      <c r="D45" s="30"/>
      <c r="E45" s="31">
        <f t="shared" si="1"/>
        <v>30000</v>
      </c>
      <c r="F45" s="31">
        <v>30000</v>
      </c>
      <c r="G45" s="31">
        <v>0</v>
      </c>
      <c r="H45" s="22"/>
      <c r="I45" s="22"/>
    </row>
    <row r="46" spans="1:9" s="16" customFormat="1" ht="17.100000000000001" customHeight="1">
      <c r="A46" s="15" t="s">
        <v>35</v>
      </c>
      <c r="B46" s="44"/>
      <c r="C46" s="45">
        <v>12500</v>
      </c>
      <c r="D46" s="45">
        <v>12500</v>
      </c>
      <c r="E46" s="27">
        <f t="shared" ref="E46:E77" si="4">SUM(F46:G46)</f>
        <v>2987950</v>
      </c>
      <c r="F46" s="27">
        <f>SUM(F47:F61)</f>
        <v>2867950</v>
      </c>
      <c r="G46" s="27">
        <f>SUM(G47:G61)</f>
        <v>120000</v>
      </c>
      <c r="H46" s="23"/>
      <c r="I46" s="23"/>
    </row>
    <row r="47" spans="1:9" s="16" customFormat="1" ht="32.25" customHeight="1">
      <c r="A47" s="46" t="s">
        <v>34</v>
      </c>
      <c r="B47" s="39" t="s">
        <v>64</v>
      </c>
      <c r="C47" s="45"/>
      <c r="D47" s="45"/>
      <c r="E47" s="31">
        <f t="shared" si="4"/>
        <v>20000</v>
      </c>
      <c r="F47" s="31">
        <v>20000</v>
      </c>
      <c r="G47" s="31">
        <v>0</v>
      </c>
      <c r="H47" s="23"/>
      <c r="I47" s="23"/>
    </row>
    <row r="48" spans="1:9" s="16" customFormat="1" ht="31.5" customHeight="1">
      <c r="A48" s="46"/>
      <c r="B48" s="39" t="s">
        <v>65</v>
      </c>
      <c r="C48" s="45"/>
      <c r="D48" s="45"/>
      <c r="E48" s="31">
        <f t="shared" si="4"/>
        <v>5000</v>
      </c>
      <c r="F48" s="31">
        <v>5000</v>
      </c>
      <c r="G48" s="31">
        <v>0</v>
      </c>
      <c r="H48" s="23"/>
      <c r="I48" s="23"/>
    </row>
    <row r="49" spans="1:9" s="16" customFormat="1" ht="21.75" customHeight="1">
      <c r="A49" s="46"/>
      <c r="B49" s="39" t="s">
        <v>113</v>
      </c>
      <c r="C49" s="45"/>
      <c r="D49" s="45"/>
      <c r="E49" s="31">
        <f t="shared" si="4"/>
        <v>5000</v>
      </c>
      <c r="F49" s="31">
        <v>5000</v>
      </c>
      <c r="G49" s="31">
        <v>0</v>
      </c>
      <c r="H49" s="23"/>
      <c r="I49" s="23"/>
    </row>
    <row r="50" spans="1:9" s="16" customFormat="1" ht="18.75" customHeight="1">
      <c r="A50" s="46"/>
      <c r="B50" s="39" t="s">
        <v>66</v>
      </c>
      <c r="C50" s="45"/>
      <c r="D50" s="45"/>
      <c r="E50" s="31">
        <f t="shared" si="4"/>
        <v>30000</v>
      </c>
      <c r="F50" s="31">
        <v>30000</v>
      </c>
      <c r="G50" s="31">
        <v>0</v>
      </c>
      <c r="H50" s="23"/>
      <c r="I50" s="23"/>
    </row>
    <row r="51" spans="1:9" s="16" customFormat="1" ht="18.75" customHeight="1">
      <c r="A51" s="46"/>
      <c r="B51" s="39" t="s">
        <v>74</v>
      </c>
      <c r="C51" s="45"/>
      <c r="D51" s="45"/>
      <c r="E51" s="31">
        <f t="shared" si="4"/>
        <v>4500</v>
      </c>
      <c r="F51" s="31">
        <v>4500</v>
      </c>
      <c r="G51" s="31">
        <v>0</v>
      </c>
      <c r="H51" s="23"/>
      <c r="I51" s="23"/>
    </row>
    <row r="52" spans="1:9" s="16" customFormat="1" ht="18.75" customHeight="1">
      <c r="A52" s="46"/>
      <c r="B52" s="39" t="s">
        <v>115</v>
      </c>
      <c r="C52" s="45"/>
      <c r="D52" s="45"/>
      <c r="E52" s="31">
        <f t="shared" si="4"/>
        <v>25000</v>
      </c>
      <c r="F52" s="31">
        <v>25000</v>
      </c>
      <c r="G52" s="31">
        <v>0</v>
      </c>
      <c r="H52" s="23"/>
      <c r="I52" s="23"/>
    </row>
    <row r="53" spans="1:9" s="16" customFormat="1" ht="18.75" customHeight="1">
      <c r="A53" s="46"/>
      <c r="B53" s="39" t="s">
        <v>130</v>
      </c>
      <c r="C53" s="45"/>
      <c r="D53" s="45"/>
      <c r="E53" s="31">
        <f t="shared" si="4"/>
        <v>50000</v>
      </c>
      <c r="F53" s="31">
        <v>50000</v>
      </c>
      <c r="G53" s="31">
        <v>0</v>
      </c>
      <c r="H53" s="23"/>
      <c r="I53" s="23"/>
    </row>
    <row r="54" spans="1:9" s="16" customFormat="1" ht="18.75" customHeight="1">
      <c r="A54" s="46"/>
      <c r="B54" s="39" t="s">
        <v>135</v>
      </c>
      <c r="C54" s="45"/>
      <c r="D54" s="45"/>
      <c r="E54" s="31">
        <f t="shared" si="4"/>
        <v>50000</v>
      </c>
      <c r="F54" s="31">
        <f>0+50000</f>
        <v>50000</v>
      </c>
      <c r="G54" s="31">
        <v>0</v>
      </c>
      <c r="H54" s="23"/>
      <c r="I54" s="23"/>
    </row>
    <row r="55" spans="1:9" s="16" customFormat="1" ht="16.5" customHeight="1">
      <c r="A55" s="46"/>
      <c r="B55" s="39" t="s">
        <v>33</v>
      </c>
      <c r="C55" s="45"/>
      <c r="D55" s="45"/>
      <c r="E55" s="31">
        <f t="shared" si="4"/>
        <v>1806000</v>
      </c>
      <c r="F55" s="31">
        <v>1806000</v>
      </c>
      <c r="G55" s="31">
        <v>0</v>
      </c>
      <c r="H55" s="23" t="s">
        <v>77</v>
      </c>
      <c r="I55" s="23"/>
    </row>
    <row r="56" spans="1:9" s="16" customFormat="1" ht="16.5" customHeight="1">
      <c r="A56" s="46"/>
      <c r="B56" s="39" t="s">
        <v>31</v>
      </c>
      <c r="C56" s="45">
        <v>47000</v>
      </c>
      <c r="D56" s="45">
        <v>47000</v>
      </c>
      <c r="E56" s="31">
        <f t="shared" si="4"/>
        <v>12450</v>
      </c>
      <c r="F56" s="31">
        <v>12450</v>
      </c>
      <c r="G56" s="31">
        <v>0</v>
      </c>
      <c r="H56" s="23" t="s">
        <v>77</v>
      </c>
      <c r="I56" s="23"/>
    </row>
    <row r="57" spans="1:9" s="16" customFormat="1" ht="17.649999999999999" customHeight="1">
      <c r="A57" s="46" t="s">
        <v>32</v>
      </c>
      <c r="B57" s="39" t="s">
        <v>67</v>
      </c>
      <c r="C57" s="45"/>
      <c r="D57" s="45"/>
      <c r="E57" s="31">
        <f t="shared" si="4"/>
        <v>5000</v>
      </c>
      <c r="F57" s="31">
        <v>5000</v>
      </c>
      <c r="G57" s="31">
        <v>0</v>
      </c>
      <c r="H57" s="23"/>
      <c r="I57" s="23"/>
    </row>
    <row r="58" spans="1:9" s="16" customFormat="1" ht="29.25" customHeight="1">
      <c r="A58" s="46"/>
      <c r="B58" s="39" t="s">
        <v>68</v>
      </c>
      <c r="C58" s="45"/>
      <c r="D58" s="45"/>
      <c r="E58" s="31">
        <f t="shared" si="4"/>
        <v>5000</v>
      </c>
      <c r="F58" s="31">
        <v>5000</v>
      </c>
      <c r="G58" s="31">
        <v>0</v>
      </c>
      <c r="H58" s="23"/>
      <c r="I58" s="23"/>
    </row>
    <row r="59" spans="1:9" s="16" customFormat="1" ht="27" customHeight="1">
      <c r="A59" s="46"/>
      <c r="B59" s="39" t="s">
        <v>134</v>
      </c>
      <c r="C59" s="45"/>
      <c r="D59" s="45"/>
      <c r="E59" s="31">
        <f t="shared" si="4"/>
        <v>750000</v>
      </c>
      <c r="F59" s="31">
        <f>30000+720000</f>
        <v>750000</v>
      </c>
      <c r="G59" s="31">
        <v>0</v>
      </c>
      <c r="H59" s="23"/>
      <c r="I59" s="23"/>
    </row>
    <row r="60" spans="1:9" s="16" customFormat="1" ht="17.25" customHeight="1">
      <c r="A60" s="46"/>
      <c r="B60" s="39" t="s">
        <v>133</v>
      </c>
      <c r="C60" s="45"/>
      <c r="D60" s="45"/>
      <c r="E60" s="31">
        <f t="shared" ref="E60" si="5">SUM(F60:G60)</f>
        <v>20000</v>
      </c>
      <c r="F60" s="31">
        <f>20000</f>
        <v>20000</v>
      </c>
      <c r="G60" s="31">
        <v>0</v>
      </c>
      <c r="H60" s="23"/>
      <c r="I60" s="23"/>
    </row>
    <row r="61" spans="1:9" s="16" customFormat="1" ht="17.25" customHeight="1">
      <c r="A61" s="46"/>
      <c r="B61" s="39" t="s">
        <v>69</v>
      </c>
      <c r="C61" s="45"/>
      <c r="D61" s="45"/>
      <c r="E61" s="31">
        <f t="shared" si="4"/>
        <v>200000</v>
      </c>
      <c r="F61" s="31">
        <v>80000</v>
      </c>
      <c r="G61" s="31">
        <v>120000</v>
      </c>
      <c r="H61" s="23"/>
      <c r="I61" s="23"/>
    </row>
    <row r="62" spans="1:9" ht="18.399999999999999" hidden="1" customHeight="1">
      <c r="A62" s="41" t="s">
        <v>30</v>
      </c>
      <c r="B62" s="44"/>
      <c r="C62" s="45">
        <v>12500</v>
      </c>
      <c r="D62" s="45">
        <v>12500</v>
      </c>
      <c r="E62" s="27">
        <f t="shared" si="4"/>
        <v>0</v>
      </c>
      <c r="F62" s="27">
        <f>SUM(F63)</f>
        <v>0</v>
      </c>
      <c r="G62" s="27">
        <f>SUM(G63)</f>
        <v>0</v>
      </c>
    </row>
    <row r="63" spans="1:9" ht="20.45" hidden="1" customHeight="1">
      <c r="A63" s="46" t="s">
        <v>29</v>
      </c>
      <c r="B63" s="39" t="s">
        <v>28</v>
      </c>
      <c r="C63" s="45"/>
      <c r="D63" s="45"/>
      <c r="E63" s="31">
        <f t="shared" si="4"/>
        <v>0</v>
      </c>
      <c r="F63" s="31">
        <v>0</v>
      </c>
      <c r="G63" s="31">
        <v>0</v>
      </c>
    </row>
    <row r="64" spans="1:9" ht="31.5" customHeight="1">
      <c r="A64" s="51" t="s">
        <v>27</v>
      </c>
      <c r="B64" s="55"/>
      <c r="C64" s="57">
        <v>40000</v>
      </c>
      <c r="D64" s="57">
        <v>40000</v>
      </c>
      <c r="E64" s="27">
        <f t="shared" si="4"/>
        <v>335400</v>
      </c>
      <c r="F64" s="27">
        <f>SUM(F65:F76)</f>
        <v>335400</v>
      </c>
      <c r="G64" s="27">
        <f>SUM(G65:G76)</f>
        <v>0</v>
      </c>
    </row>
    <row r="65" spans="1:17" s="2" customFormat="1" ht="16.5" customHeight="1">
      <c r="A65" s="28" t="s">
        <v>26</v>
      </c>
      <c r="B65" s="39" t="s">
        <v>116</v>
      </c>
      <c r="C65" s="47">
        <v>36475</v>
      </c>
      <c r="D65" s="47">
        <v>36475</v>
      </c>
      <c r="E65" s="31">
        <f t="shared" si="4"/>
        <v>40000</v>
      </c>
      <c r="F65" s="31">
        <v>40000</v>
      </c>
      <c r="G65" s="31">
        <v>0</v>
      </c>
      <c r="H65" s="22"/>
      <c r="I65" s="22"/>
    </row>
    <row r="66" spans="1:17" s="2" customFormat="1" ht="18.399999999999999" customHeight="1">
      <c r="A66" s="28"/>
      <c r="B66" s="39" t="s">
        <v>112</v>
      </c>
      <c r="C66" s="47"/>
      <c r="D66" s="47"/>
      <c r="E66" s="31">
        <f t="shared" si="4"/>
        <v>50000</v>
      </c>
      <c r="F66" s="31">
        <v>50000</v>
      </c>
      <c r="G66" s="31">
        <v>0</v>
      </c>
      <c r="H66" s="22"/>
      <c r="I66" s="22" t="s">
        <v>96</v>
      </c>
    </row>
    <row r="67" spans="1:17" s="2" customFormat="1" ht="18.399999999999999" customHeight="1">
      <c r="A67" s="28"/>
      <c r="B67" s="39" t="s">
        <v>110</v>
      </c>
      <c r="C67" s="47"/>
      <c r="D67" s="47"/>
      <c r="E67" s="31">
        <f t="shared" si="4"/>
        <v>30000</v>
      </c>
      <c r="F67" s="31">
        <v>30000</v>
      </c>
      <c r="G67" s="31">
        <v>0</v>
      </c>
      <c r="H67" s="22"/>
      <c r="I67" s="22"/>
    </row>
    <row r="68" spans="1:17" s="2" customFormat="1" ht="17.100000000000001" customHeight="1">
      <c r="A68" s="28"/>
      <c r="B68" s="39" t="s">
        <v>102</v>
      </c>
      <c r="C68" s="47"/>
      <c r="D68" s="47"/>
      <c r="E68" s="31">
        <f t="shared" si="4"/>
        <v>30000</v>
      </c>
      <c r="F68" s="48">
        <v>30000</v>
      </c>
      <c r="G68" s="31">
        <v>0</v>
      </c>
      <c r="H68" s="22"/>
      <c r="I68" s="22"/>
    </row>
    <row r="69" spans="1:17" s="2" customFormat="1" ht="17.100000000000001" customHeight="1">
      <c r="A69" s="28"/>
      <c r="B69" s="39" t="s">
        <v>94</v>
      </c>
      <c r="C69" s="47"/>
      <c r="D69" s="47"/>
      <c r="E69" s="31">
        <f t="shared" si="4"/>
        <v>20000</v>
      </c>
      <c r="F69" s="48">
        <v>20000</v>
      </c>
      <c r="G69" s="31">
        <v>0</v>
      </c>
      <c r="H69" s="22"/>
      <c r="I69" s="22" t="s">
        <v>95</v>
      </c>
    </row>
    <row r="70" spans="1:17" s="2" customFormat="1" ht="17.100000000000001" customHeight="1">
      <c r="A70" s="28"/>
      <c r="B70" s="39" t="s">
        <v>97</v>
      </c>
      <c r="C70" s="47"/>
      <c r="D70" s="47"/>
      <c r="E70" s="31">
        <f t="shared" si="4"/>
        <v>18000</v>
      </c>
      <c r="F70" s="48">
        <v>18000</v>
      </c>
      <c r="G70" s="31">
        <v>0</v>
      </c>
      <c r="H70" s="22"/>
      <c r="I70" s="22" t="s">
        <v>98</v>
      </c>
    </row>
    <row r="71" spans="1:17" s="2" customFormat="1" ht="17.100000000000001" customHeight="1">
      <c r="A71" s="28"/>
      <c r="B71" s="39" t="s">
        <v>111</v>
      </c>
      <c r="C71" s="47"/>
      <c r="D71" s="47"/>
      <c r="E71" s="31">
        <f t="shared" si="4"/>
        <v>15000</v>
      </c>
      <c r="F71" s="48">
        <v>15000</v>
      </c>
      <c r="G71" s="31">
        <v>0</v>
      </c>
      <c r="H71" s="22"/>
      <c r="I71" s="22"/>
    </row>
    <row r="72" spans="1:17" s="2" customFormat="1" ht="17.100000000000001" customHeight="1">
      <c r="A72" s="28"/>
      <c r="B72" s="39" t="s">
        <v>99</v>
      </c>
      <c r="C72" s="47"/>
      <c r="D72" s="47"/>
      <c r="E72" s="31">
        <f t="shared" si="4"/>
        <v>10000</v>
      </c>
      <c r="F72" s="48">
        <v>10000</v>
      </c>
      <c r="G72" s="31">
        <v>0</v>
      </c>
      <c r="H72" s="22"/>
      <c r="I72" s="22" t="s">
        <v>93</v>
      </c>
    </row>
    <row r="73" spans="1:17" s="2" customFormat="1" ht="17.25" customHeight="1">
      <c r="A73" s="28"/>
      <c r="B73" s="39" t="s">
        <v>103</v>
      </c>
      <c r="C73" s="47"/>
      <c r="D73" s="47"/>
      <c r="E73" s="31">
        <f t="shared" si="4"/>
        <v>30000</v>
      </c>
      <c r="F73" s="48">
        <v>30000</v>
      </c>
      <c r="G73" s="31">
        <v>0</v>
      </c>
      <c r="H73" s="22"/>
      <c r="I73" s="22"/>
    </row>
    <row r="74" spans="1:17" s="2" customFormat="1" ht="17.25" customHeight="1">
      <c r="A74" s="28"/>
      <c r="B74" s="39" t="s">
        <v>129</v>
      </c>
      <c r="C74" s="47"/>
      <c r="D74" s="47"/>
      <c r="E74" s="31">
        <f t="shared" si="4"/>
        <v>30000</v>
      </c>
      <c r="F74" s="48">
        <v>30000</v>
      </c>
      <c r="G74" s="31">
        <v>0</v>
      </c>
      <c r="H74" s="22"/>
      <c r="I74" s="22"/>
    </row>
    <row r="75" spans="1:17" s="2" customFormat="1" ht="17.25" customHeight="1">
      <c r="A75" s="28"/>
      <c r="B75" s="39" t="s">
        <v>136</v>
      </c>
      <c r="C75" s="47"/>
      <c r="D75" s="47"/>
      <c r="E75" s="31">
        <f t="shared" si="4"/>
        <v>36000</v>
      </c>
      <c r="F75" s="48">
        <v>36000</v>
      </c>
      <c r="G75" s="31">
        <v>0</v>
      </c>
      <c r="H75" s="22"/>
      <c r="I75" s="22"/>
    </row>
    <row r="76" spans="1:17" s="2" customFormat="1" ht="20.85" customHeight="1">
      <c r="A76" s="28"/>
      <c r="B76" s="39" t="s">
        <v>25</v>
      </c>
      <c r="C76" s="47"/>
      <c r="D76" s="47"/>
      <c r="E76" s="31">
        <f t="shared" si="4"/>
        <v>26400</v>
      </c>
      <c r="F76" s="48">
        <v>26400</v>
      </c>
      <c r="G76" s="31">
        <v>0</v>
      </c>
      <c r="H76" s="22" t="s">
        <v>77</v>
      </c>
      <c r="I76" s="22"/>
    </row>
    <row r="77" spans="1:17" ht="28.5" customHeight="1">
      <c r="A77" s="51" t="s">
        <v>24</v>
      </c>
      <c r="B77" s="55"/>
      <c r="C77" s="57">
        <v>23200</v>
      </c>
      <c r="D77" s="57">
        <v>23200</v>
      </c>
      <c r="E77" s="27">
        <f t="shared" si="4"/>
        <v>104000</v>
      </c>
      <c r="F77" s="27">
        <f>SUM(F78:F84)</f>
        <v>104000</v>
      </c>
      <c r="G77" s="27">
        <f>SUM(G78:G84)</f>
        <v>0</v>
      </c>
      <c r="K77" s="14"/>
      <c r="L77" s="14"/>
      <c r="M77" s="13"/>
      <c r="N77" s="13"/>
      <c r="O77" s="12"/>
      <c r="P77" s="11"/>
      <c r="Q77" s="11"/>
    </row>
    <row r="78" spans="1:17" ht="24.75" customHeight="1">
      <c r="A78" s="28" t="s">
        <v>23</v>
      </c>
      <c r="B78" s="29" t="s">
        <v>87</v>
      </c>
      <c r="C78" s="49"/>
      <c r="D78" s="49"/>
      <c r="E78" s="31">
        <f t="shared" ref="E78:E93" si="6">SUM(F78:G78)</f>
        <v>13000</v>
      </c>
      <c r="F78" s="31">
        <v>13000</v>
      </c>
      <c r="G78" s="31">
        <v>0</v>
      </c>
      <c r="I78" s="22" t="s">
        <v>88</v>
      </c>
    </row>
    <row r="79" spans="1:17" ht="17.649999999999999" customHeight="1">
      <c r="A79" s="32"/>
      <c r="B79" s="29" t="s">
        <v>105</v>
      </c>
      <c r="C79" s="49"/>
      <c r="D79" s="49"/>
      <c r="E79" s="31">
        <f t="shared" si="6"/>
        <v>20000</v>
      </c>
      <c r="F79" s="31">
        <f>9000+11000</f>
        <v>20000</v>
      </c>
      <c r="G79" s="31">
        <v>0</v>
      </c>
      <c r="I79" s="22" t="s">
        <v>89</v>
      </c>
    </row>
    <row r="80" spans="1:17" ht="18" customHeight="1">
      <c r="A80" s="32"/>
      <c r="B80" s="29" t="s">
        <v>70</v>
      </c>
      <c r="C80" s="49"/>
      <c r="D80" s="49"/>
      <c r="E80" s="31">
        <f t="shared" si="6"/>
        <v>16500</v>
      </c>
      <c r="F80" s="31">
        <f>13000+3500</f>
        <v>16500</v>
      </c>
      <c r="G80" s="31">
        <v>0</v>
      </c>
      <c r="I80" s="22" t="s">
        <v>83</v>
      </c>
    </row>
    <row r="81" spans="1:10" ht="18" customHeight="1">
      <c r="A81" s="32"/>
      <c r="B81" s="29" t="s">
        <v>79</v>
      </c>
      <c r="C81" s="49"/>
      <c r="D81" s="49"/>
      <c r="E81" s="31">
        <f t="shared" si="6"/>
        <v>21500</v>
      </c>
      <c r="F81" s="31">
        <v>21500</v>
      </c>
      <c r="G81" s="31">
        <v>0</v>
      </c>
      <c r="I81" s="22" t="s">
        <v>80</v>
      </c>
    </row>
    <row r="82" spans="1:10" ht="18" customHeight="1">
      <c r="A82" s="32"/>
      <c r="B82" s="29" t="s">
        <v>86</v>
      </c>
      <c r="C82" s="49"/>
      <c r="D82" s="49"/>
      <c r="E82" s="31">
        <f t="shared" si="6"/>
        <v>11000</v>
      </c>
      <c r="F82" s="31">
        <f>8000+3000</f>
        <v>11000</v>
      </c>
      <c r="G82" s="31">
        <v>0</v>
      </c>
      <c r="I82" s="22" t="s">
        <v>82</v>
      </c>
    </row>
    <row r="83" spans="1:10" ht="30.75" customHeight="1">
      <c r="A83" s="28" t="s">
        <v>22</v>
      </c>
      <c r="B83" s="29" t="s">
        <v>92</v>
      </c>
      <c r="C83" s="49">
        <v>1500</v>
      </c>
      <c r="D83" s="49">
        <v>1500</v>
      </c>
      <c r="E83" s="31">
        <f t="shared" si="6"/>
        <v>10000</v>
      </c>
      <c r="F83" s="31">
        <v>10000</v>
      </c>
      <c r="G83" s="31">
        <v>0</v>
      </c>
      <c r="H83" s="24"/>
      <c r="I83" s="24" t="s">
        <v>93</v>
      </c>
      <c r="J83" s="10"/>
    </row>
    <row r="84" spans="1:10" ht="21" customHeight="1">
      <c r="A84" s="28" t="s">
        <v>100</v>
      </c>
      <c r="B84" s="29" t="s">
        <v>126</v>
      </c>
      <c r="C84" s="49"/>
      <c r="D84" s="49"/>
      <c r="E84" s="31">
        <f t="shared" si="6"/>
        <v>12000</v>
      </c>
      <c r="F84" s="31">
        <f>5000+7000</f>
        <v>12000</v>
      </c>
      <c r="G84" s="31">
        <v>0</v>
      </c>
      <c r="H84" s="24"/>
      <c r="I84" s="24" t="s">
        <v>101</v>
      </c>
      <c r="J84" s="10"/>
    </row>
    <row r="85" spans="1:10" ht="18" customHeight="1">
      <c r="A85" s="51" t="s">
        <v>21</v>
      </c>
      <c r="B85" s="55"/>
      <c r="C85" s="57">
        <v>23200</v>
      </c>
      <c r="D85" s="57">
        <v>23200</v>
      </c>
      <c r="E85" s="27">
        <f t="shared" si="6"/>
        <v>156200</v>
      </c>
      <c r="F85" s="27">
        <f>SUM(F86:F93)</f>
        <v>156200</v>
      </c>
      <c r="G85" s="27">
        <f>SUM(G86:G93)</f>
        <v>0</v>
      </c>
    </row>
    <row r="86" spans="1:10" ht="15">
      <c r="A86" s="28" t="s">
        <v>20</v>
      </c>
      <c r="B86" s="39" t="s">
        <v>19</v>
      </c>
      <c r="C86" s="49">
        <v>1500</v>
      </c>
      <c r="D86" s="49">
        <v>1500</v>
      </c>
      <c r="E86" s="31">
        <f t="shared" si="6"/>
        <v>8000</v>
      </c>
      <c r="F86" s="31">
        <v>8000</v>
      </c>
      <c r="G86" s="31">
        <v>0</v>
      </c>
      <c r="H86" s="22" t="s">
        <v>77</v>
      </c>
      <c r="J86" s="8"/>
    </row>
    <row r="87" spans="1:10" ht="23.25" customHeight="1">
      <c r="A87" s="28"/>
      <c r="B87" s="39" t="s">
        <v>127</v>
      </c>
      <c r="C87" s="49"/>
      <c r="D87" s="49"/>
      <c r="E87" s="31">
        <f t="shared" si="6"/>
        <v>12000</v>
      </c>
      <c r="F87" s="31">
        <v>12000</v>
      </c>
      <c r="G87" s="31">
        <v>0</v>
      </c>
      <c r="I87" s="22" t="s">
        <v>76</v>
      </c>
      <c r="J87" s="8"/>
    </row>
    <row r="88" spans="1:10" ht="15">
      <c r="A88" s="32"/>
      <c r="B88" s="40" t="s">
        <v>18</v>
      </c>
      <c r="C88" s="49"/>
      <c r="D88" s="49"/>
      <c r="E88" s="31">
        <f t="shared" si="6"/>
        <v>15000</v>
      </c>
      <c r="F88" s="31">
        <v>15000</v>
      </c>
      <c r="G88" s="31">
        <v>0</v>
      </c>
      <c r="J88" s="8"/>
    </row>
    <row r="89" spans="1:10" ht="15">
      <c r="A89" s="32"/>
      <c r="B89" s="40" t="s">
        <v>84</v>
      </c>
      <c r="C89" s="49"/>
      <c r="D89" s="49"/>
      <c r="E89" s="31">
        <f t="shared" si="6"/>
        <v>7000</v>
      </c>
      <c r="F89" s="31">
        <v>7000</v>
      </c>
      <c r="G89" s="31">
        <v>0</v>
      </c>
      <c r="I89" s="22" t="s">
        <v>85</v>
      </c>
      <c r="J89" s="8"/>
    </row>
    <row r="90" spans="1:10" ht="15">
      <c r="A90" s="32"/>
      <c r="B90" s="40" t="s">
        <v>90</v>
      </c>
      <c r="C90" s="49"/>
      <c r="D90" s="49"/>
      <c r="E90" s="31">
        <f t="shared" si="6"/>
        <v>50000</v>
      </c>
      <c r="F90" s="31">
        <f>12000+38000</f>
        <v>50000</v>
      </c>
      <c r="G90" s="31">
        <v>0</v>
      </c>
      <c r="I90" s="22" t="s">
        <v>91</v>
      </c>
      <c r="J90" s="8"/>
    </row>
    <row r="91" spans="1:10" ht="15">
      <c r="A91" s="35"/>
      <c r="B91" s="39" t="s">
        <v>17</v>
      </c>
      <c r="C91" s="49"/>
      <c r="D91" s="49"/>
      <c r="E91" s="31">
        <f t="shared" si="6"/>
        <v>6000</v>
      </c>
      <c r="F91" s="31">
        <f>4000+2000</f>
        <v>6000</v>
      </c>
      <c r="G91" s="31">
        <v>0</v>
      </c>
      <c r="H91" s="25"/>
      <c r="I91" s="25" t="s">
        <v>78</v>
      </c>
      <c r="J91" s="8"/>
    </row>
    <row r="92" spans="1:10" ht="15.75">
      <c r="A92" s="50"/>
      <c r="B92" s="39" t="s">
        <v>7</v>
      </c>
      <c r="C92" s="47"/>
      <c r="D92" s="47"/>
      <c r="E92" s="31">
        <f t="shared" si="6"/>
        <v>50200</v>
      </c>
      <c r="F92" s="48">
        <f>36098.66+14101.34</f>
        <v>50200</v>
      </c>
      <c r="G92" s="31">
        <v>0</v>
      </c>
      <c r="H92" s="25"/>
      <c r="I92" s="25" t="s">
        <v>81</v>
      </c>
      <c r="J92" s="8"/>
    </row>
    <row r="93" spans="1:10" ht="18.399999999999999" customHeight="1">
      <c r="A93" s="35"/>
      <c r="B93" s="39" t="s">
        <v>6</v>
      </c>
      <c r="C93" s="49"/>
      <c r="D93" s="49"/>
      <c r="E93" s="31">
        <f t="shared" si="6"/>
        <v>8000</v>
      </c>
      <c r="F93" s="31">
        <v>8000</v>
      </c>
      <c r="G93" s="31">
        <v>0</v>
      </c>
      <c r="H93" s="22" t="s">
        <v>77</v>
      </c>
      <c r="I93" s="22" t="s">
        <v>82</v>
      </c>
      <c r="J93" s="8"/>
    </row>
    <row r="94" spans="1:10" s="8" customFormat="1" ht="16.5" thickBot="1">
      <c r="A94" s="66" t="s">
        <v>5</v>
      </c>
      <c r="B94" s="66"/>
      <c r="C94" s="62"/>
      <c r="D94" s="63"/>
      <c r="E94" s="64">
        <f>SUM(F94:G94)</f>
        <v>8151813.29</v>
      </c>
      <c r="F94" s="64">
        <f>F9+F19+F36+F39+F42+F44+F46+F64+F77+F85</f>
        <v>4476872.29</v>
      </c>
      <c r="G94" s="64">
        <f>G9+G19+G36+G39+G42+G44+G46+G64+G77+G85</f>
        <v>3674941</v>
      </c>
      <c r="H94" s="26"/>
      <c r="I94" s="26"/>
    </row>
    <row r="95" spans="1:10" ht="15" thickTop="1">
      <c r="A95" s="1"/>
      <c r="B95" s="65"/>
      <c r="D95" s="4" t="s">
        <v>4</v>
      </c>
    </row>
    <row r="96" spans="1:10" ht="15">
      <c r="A96" s="1"/>
      <c r="B96" s="65"/>
      <c r="C96" s="9"/>
      <c r="F96" s="3" t="s">
        <v>3</v>
      </c>
    </row>
    <row r="97" spans="1:10">
      <c r="A97" s="1"/>
      <c r="B97" s="65"/>
      <c r="F97" s="3" t="s">
        <v>2</v>
      </c>
      <c r="G97" s="3">
        <f>G14+G17+G20+G21+G22+G29+G31+G33+G34+G35+G40+G43+G61</f>
        <v>3674941</v>
      </c>
    </row>
    <row r="98" spans="1:10">
      <c r="A98" s="1"/>
      <c r="B98" s="65"/>
      <c r="F98" s="3" t="s">
        <v>1</v>
      </c>
      <c r="G98" s="3">
        <f>G91</f>
        <v>0</v>
      </c>
    </row>
    <row r="100" spans="1:10">
      <c r="A100" s="1"/>
      <c r="B100" s="65"/>
      <c r="J100" s="1" t="s">
        <v>0</v>
      </c>
    </row>
    <row r="101" spans="1:10">
      <c r="A101" s="1"/>
      <c r="B101" s="65"/>
      <c r="G101" s="3">
        <f>SUM(F94:G94)</f>
        <v>8151813.29</v>
      </c>
      <c r="J101" s="8">
        <f>SUM(G101)-E94</f>
        <v>0</v>
      </c>
    </row>
  </sheetData>
  <mergeCells count="8">
    <mergeCell ref="A94:B94"/>
    <mergeCell ref="E4:G4"/>
    <mergeCell ref="A6:A8"/>
    <mergeCell ref="B6:B8"/>
    <mergeCell ref="E6:E8"/>
    <mergeCell ref="F6:G6"/>
    <mergeCell ref="F7:F8"/>
    <mergeCell ref="G7:G8"/>
  </mergeCells>
  <conditionalFormatting sqref="A9:A18">
    <cfRule type="dataBar" priority="6">
      <dataBar>
        <cfvo type="min" val="0"/>
        <cfvo type="max" val="0"/>
        <color rgb="FF638EC6"/>
      </dataBar>
    </cfRule>
  </conditionalFormatting>
  <pageMargins left="0.39" right="0.27" top="0.35" bottom="0.27559055118110237" header="0.15748031496062992" footer="0.15748031496062992"/>
  <pageSetup paperSize="9" scale="75" orientation="landscape" r:id="rId1"/>
  <rowBreaks count="1" manualBreakCount="1"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 Tomków</dc:creator>
  <cp:lastModifiedBy>Magdalena Tomków</cp:lastModifiedBy>
  <cp:lastPrinted>2018-01-03T15:47:07Z</cp:lastPrinted>
  <dcterms:created xsi:type="dcterms:W3CDTF">2017-11-06T21:16:19Z</dcterms:created>
  <dcterms:modified xsi:type="dcterms:W3CDTF">2018-01-03T15:47:12Z</dcterms:modified>
</cp:coreProperties>
</file>