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540" activeTab="2"/>
  </bookViews>
  <sheets>
    <sheet name="06.09" sheetId="1" r:id="rId1"/>
    <sheet name="28.09" sheetId="2" r:id="rId2"/>
    <sheet name="23.10.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3"/>
  <c r="D54"/>
  <c r="E54"/>
  <c r="F54"/>
  <c r="G54"/>
  <c r="H54"/>
  <c r="I54"/>
  <c r="J54"/>
  <c r="K54"/>
  <c r="L54"/>
  <c r="M54"/>
  <c r="N54"/>
  <c r="O54"/>
  <c r="P54"/>
  <c r="Q54"/>
  <c r="N49"/>
  <c r="N35"/>
  <c r="N44"/>
  <c r="N17"/>
  <c r="K12"/>
  <c r="K36"/>
  <c r="K35"/>
  <c r="K51"/>
  <c r="J9"/>
  <c r="R9" s="1"/>
  <c r="R8" s="1"/>
  <c r="Q8"/>
  <c r="P8"/>
  <c r="O8"/>
  <c r="N8"/>
  <c r="M8"/>
  <c r="L8"/>
  <c r="K8"/>
  <c r="J8"/>
  <c r="I8"/>
  <c r="H8"/>
  <c r="G8"/>
  <c r="F8"/>
  <c r="E8"/>
  <c r="D8"/>
  <c r="C8"/>
  <c r="J17"/>
  <c r="J44"/>
  <c r="J49"/>
  <c r="D27"/>
  <c r="Q26"/>
  <c r="P26"/>
  <c r="O26"/>
  <c r="N26"/>
  <c r="M26"/>
  <c r="L26"/>
  <c r="K26"/>
  <c r="J26"/>
  <c r="I26"/>
  <c r="H26"/>
  <c r="G26"/>
  <c r="F26"/>
  <c r="E26"/>
  <c r="D26"/>
  <c r="C26"/>
  <c r="R27"/>
  <c r="R26" s="1"/>
  <c r="D42"/>
  <c r="C36"/>
  <c r="C35"/>
  <c r="R51"/>
  <c r="Q50"/>
  <c r="P50"/>
  <c r="O50"/>
  <c r="N50"/>
  <c r="M50"/>
  <c r="L50"/>
  <c r="K50"/>
  <c r="J50"/>
  <c r="I50"/>
  <c r="H50"/>
  <c r="G50"/>
  <c r="F50"/>
  <c r="E50"/>
  <c r="D50"/>
  <c r="C50"/>
  <c r="E49"/>
  <c r="R48"/>
  <c r="Q47"/>
  <c r="P47"/>
  <c r="O47"/>
  <c r="N47"/>
  <c r="N46" s="1"/>
  <c r="M47"/>
  <c r="L47"/>
  <c r="K47"/>
  <c r="J47"/>
  <c r="J46" s="1"/>
  <c r="I47"/>
  <c r="H47"/>
  <c r="G47"/>
  <c r="F47"/>
  <c r="E47"/>
  <c r="D47"/>
  <c r="C47"/>
  <c r="Q46"/>
  <c r="P46"/>
  <c r="O46"/>
  <c r="M46"/>
  <c r="L46"/>
  <c r="K46"/>
  <c r="I46"/>
  <c r="H46"/>
  <c r="G46"/>
  <c r="F46"/>
  <c r="E46"/>
  <c r="D46"/>
  <c r="C46"/>
  <c r="R45"/>
  <c r="L44"/>
  <c r="I44"/>
  <c r="H44"/>
  <c r="R44" s="1"/>
  <c r="Q43"/>
  <c r="P43"/>
  <c r="L43"/>
  <c r="I43"/>
  <c r="R43" s="1"/>
  <c r="H43"/>
  <c r="Q42"/>
  <c r="Q40" s="1"/>
  <c r="N42"/>
  <c r="R41"/>
  <c r="P40"/>
  <c r="O40"/>
  <c r="N40"/>
  <c r="M40"/>
  <c r="L40"/>
  <c r="K40"/>
  <c r="J40"/>
  <c r="I40"/>
  <c r="H40"/>
  <c r="G40"/>
  <c r="F40"/>
  <c r="E40"/>
  <c r="D40"/>
  <c r="C40"/>
  <c r="R39"/>
  <c r="Q38"/>
  <c r="P38"/>
  <c r="O38"/>
  <c r="N38"/>
  <c r="M38"/>
  <c r="L38"/>
  <c r="K38"/>
  <c r="J38"/>
  <c r="I38"/>
  <c r="H38"/>
  <c r="G38"/>
  <c r="F38"/>
  <c r="E38"/>
  <c r="D38"/>
  <c r="C38"/>
  <c r="R37"/>
  <c r="L36"/>
  <c r="R36"/>
  <c r="L35"/>
  <c r="I35"/>
  <c r="R35" s="1"/>
  <c r="Q34"/>
  <c r="P34"/>
  <c r="O34"/>
  <c r="N34"/>
  <c r="M34"/>
  <c r="L34"/>
  <c r="K34"/>
  <c r="J34"/>
  <c r="I34"/>
  <c r="H34"/>
  <c r="G34"/>
  <c r="F34"/>
  <c r="E34"/>
  <c r="D34"/>
  <c r="C34"/>
  <c r="P33"/>
  <c r="O33"/>
  <c r="N33"/>
  <c r="M33"/>
  <c r="L33"/>
  <c r="K33"/>
  <c r="J33"/>
  <c r="I33"/>
  <c r="H33"/>
  <c r="G33"/>
  <c r="F33"/>
  <c r="E33"/>
  <c r="D33"/>
  <c r="R32"/>
  <c r="R31" s="1"/>
  <c r="Q31"/>
  <c r="P31"/>
  <c r="O31"/>
  <c r="N31"/>
  <c r="M31"/>
  <c r="L31"/>
  <c r="K31"/>
  <c r="J31"/>
  <c r="I31"/>
  <c r="H31"/>
  <c r="G31"/>
  <c r="F31"/>
  <c r="E31"/>
  <c r="D31"/>
  <c r="C31"/>
  <c r="R30"/>
  <c r="Q30"/>
  <c r="R29"/>
  <c r="Q29"/>
  <c r="P29"/>
  <c r="P28" s="1"/>
  <c r="O29"/>
  <c r="N29"/>
  <c r="N28" s="1"/>
  <c r="M29"/>
  <c r="L29"/>
  <c r="L28" s="1"/>
  <c r="K29"/>
  <c r="J29"/>
  <c r="J28" s="1"/>
  <c r="I29"/>
  <c r="H29"/>
  <c r="H28" s="1"/>
  <c r="G29"/>
  <c r="F29"/>
  <c r="F28" s="1"/>
  <c r="E29"/>
  <c r="D29"/>
  <c r="D28" s="1"/>
  <c r="C29"/>
  <c r="Q28"/>
  <c r="O28"/>
  <c r="M28"/>
  <c r="K28"/>
  <c r="I28"/>
  <c r="G28"/>
  <c r="E28"/>
  <c r="C28"/>
  <c r="R25"/>
  <c r="R24" s="1"/>
  <c r="R23" s="1"/>
  <c r="Q24"/>
  <c r="Q23" s="1"/>
  <c r="P24"/>
  <c r="P23" s="1"/>
  <c r="O24"/>
  <c r="O23" s="1"/>
  <c r="N24"/>
  <c r="N23" s="1"/>
  <c r="M24"/>
  <c r="M23" s="1"/>
  <c r="L24"/>
  <c r="L23" s="1"/>
  <c r="K24"/>
  <c r="K23" s="1"/>
  <c r="J24"/>
  <c r="J23" s="1"/>
  <c r="I24"/>
  <c r="I23" s="1"/>
  <c r="H24"/>
  <c r="H23" s="1"/>
  <c r="G24"/>
  <c r="G23" s="1"/>
  <c r="F24"/>
  <c r="F23" s="1"/>
  <c r="E24"/>
  <c r="E23" s="1"/>
  <c r="D24"/>
  <c r="C24"/>
  <c r="C23" s="1"/>
  <c r="R22"/>
  <c r="R21"/>
  <c r="Q20"/>
  <c r="P20"/>
  <c r="P19" s="1"/>
  <c r="O20"/>
  <c r="N20"/>
  <c r="N19" s="1"/>
  <c r="M20"/>
  <c r="L20"/>
  <c r="L19" s="1"/>
  <c r="K20"/>
  <c r="J20"/>
  <c r="J19" s="1"/>
  <c r="I20"/>
  <c r="H20"/>
  <c r="H19" s="1"/>
  <c r="G20"/>
  <c r="F20"/>
  <c r="F19" s="1"/>
  <c r="E20"/>
  <c r="D20"/>
  <c r="D19" s="1"/>
  <c r="C20"/>
  <c r="Q19"/>
  <c r="O19"/>
  <c r="M19"/>
  <c r="K19"/>
  <c r="I19"/>
  <c r="G19"/>
  <c r="E19"/>
  <c r="C19"/>
  <c r="R18"/>
  <c r="N16"/>
  <c r="N15" s="1"/>
  <c r="H17"/>
  <c r="Q16"/>
  <c r="P16"/>
  <c r="O16"/>
  <c r="M16"/>
  <c r="L16"/>
  <c r="K16"/>
  <c r="J16"/>
  <c r="I16"/>
  <c r="H16"/>
  <c r="G16"/>
  <c r="F16"/>
  <c r="E16"/>
  <c r="D16"/>
  <c r="C16"/>
  <c r="Q15"/>
  <c r="P15"/>
  <c r="O15"/>
  <c r="M15"/>
  <c r="L15"/>
  <c r="K15"/>
  <c r="J15"/>
  <c r="I15"/>
  <c r="H15"/>
  <c r="G15"/>
  <c r="F15"/>
  <c r="E15"/>
  <c r="D15"/>
  <c r="C15"/>
  <c r="R14"/>
  <c r="R13"/>
  <c r="P12"/>
  <c r="M12"/>
  <c r="L12"/>
  <c r="E12"/>
  <c r="R12" s="1"/>
  <c r="Q11"/>
  <c r="Q10" s="1"/>
  <c r="P11"/>
  <c r="O11"/>
  <c r="O10" s="1"/>
  <c r="N11"/>
  <c r="M11"/>
  <c r="M10" s="1"/>
  <c r="L11"/>
  <c r="K11"/>
  <c r="K10" s="1"/>
  <c r="J11"/>
  <c r="I11"/>
  <c r="I10" s="1"/>
  <c r="H11"/>
  <c r="G11"/>
  <c r="G10" s="1"/>
  <c r="F11"/>
  <c r="E11"/>
  <c r="E10" s="1"/>
  <c r="D11"/>
  <c r="C11"/>
  <c r="P10"/>
  <c r="N10"/>
  <c r="L10"/>
  <c r="J10"/>
  <c r="H10"/>
  <c r="F10"/>
  <c r="D10"/>
  <c r="R7"/>
  <c r="R6" s="1"/>
  <c r="R5" s="1"/>
  <c r="Q6"/>
  <c r="Q5" s="1"/>
  <c r="P6"/>
  <c r="P5" s="1"/>
  <c r="O6"/>
  <c r="O5" s="1"/>
  <c r="N6"/>
  <c r="N5" s="1"/>
  <c r="M6"/>
  <c r="M5" s="1"/>
  <c r="L6"/>
  <c r="L5" s="1"/>
  <c r="K6"/>
  <c r="K5" s="1"/>
  <c r="J6"/>
  <c r="J5" s="1"/>
  <c r="I6"/>
  <c r="I5" s="1"/>
  <c r="H6"/>
  <c r="H5" s="1"/>
  <c r="G6"/>
  <c r="G5" s="1"/>
  <c r="F6"/>
  <c r="F5" s="1"/>
  <c r="E6"/>
  <c r="E5" s="1"/>
  <c r="D6"/>
  <c r="D5" s="1"/>
  <c r="C6"/>
  <c r="C5" s="1"/>
  <c r="L32" i="2"/>
  <c r="L31"/>
  <c r="L10"/>
  <c r="Q38"/>
  <c r="Q39"/>
  <c r="Q50"/>
  <c r="P50"/>
  <c r="O50"/>
  <c r="N50"/>
  <c r="M50"/>
  <c r="L50"/>
  <c r="K50"/>
  <c r="J50"/>
  <c r="I50"/>
  <c r="H50"/>
  <c r="G50"/>
  <c r="F50"/>
  <c r="D50"/>
  <c r="C50"/>
  <c r="R47"/>
  <c r="Q46"/>
  <c r="P46"/>
  <c r="O46"/>
  <c r="N46"/>
  <c r="M46"/>
  <c r="L46"/>
  <c r="K46"/>
  <c r="J46"/>
  <c r="I46"/>
  <c r="H46"/>
  <c r="G46"/>
  <c r="F46"/>
  <c r="E46"/>
  <c r="D46"/>
  <c r="C46"/>
  <c r="E45"/>
  <c r="E50" s="1"/>
  <c r="R44"/>
  <c r="Q43"/>
  <c r="P43"/>
  <c r="O43"/>
  <c r="N43"/>
  <c r="M43"/>
  <c r="L43"/>
  <c r="K43"/>
  <c r="K42" s="1"/>
  <c r="J43"/>
  <c r="I43"/>
  <c r="H43"/>
  <c r="G43"/>
  <c r="G42" s="1"/>
  <c r="F43"/>
  <c r="D43"/>
  <c r="C43"/>
  <c r="C42" s="1"/>
  <c r="M42"/>
  <c r="I42"/>
  <c r="D42"/>
  <c r="R41"/>
  <c r="N40"/>
  <c r="L40"/>
  <c r="I40"/>
  <c r="H40"/>
  <c r="R40" s="1"/>
  <c r="P39"/>
  <c r="L39"/>
  <c r="I39"/>
  <c r="H39"/>
  <c r="R39" s="1"/>
  <c r="N38"/>
  <c r="R38" s="1"/>
  <c r="R37"/>
  <c r="Q36"/>
  <c r="P36"/>
  <c r="O36"/>
  <c r="N36"/>
  <c r="M36"/>
  <c r="L36"/>
  <c r="K36"/>
  <c r="J36"/>
  <c r="I36"/>
  <c r="H36"/>
  <c r="G36"/>
  <c r="F36"/>
  <c r="E36"/>
  <c r="D36"/>
  <c r="C36"/>
  <c r="R35"/>
  <c r="Q34"/>
  <c r="P34"/>
  <c r="O34"/>
  <c r="N34"/>
  <c r="M34"/>
  <c r="L34"/>
  <c r="K34"/>
  <c r="J34"/>
  <c r="I34"/>
  <c r="H34"/>
  <c r="G34"/>
  <c r="F34"/>
  <c r="E34"/>
  <c r="D34"/>
  <c r="C34"/>
  <c r="R33"/>
  <c r="R32"/>
  <c r="C32"/>
  <c r="I31"/>
  <c r="C31"/>
  <c r="R31" s="1"/>
  <c r="Q30"/>
  <c r="Q29" s="1"/>
  <c r="P30"/>
  <c r="P29" s="1"/>
  <c r="O30"/>
  <c r="N30"/>
  <c r="N29" s="1"/>
  <c r="M30"/>
  <c r="M29" s="1"/>
  <c r="L30"/>
  <c r="L29" s="1"/>
  <c r="K30"/>
  <c r="J30"/>
  <c r="J29" s="1"/>
  <c r="I30"/>
  <c r="I29" s="1"/>
  <c r="H30"/>
  <c r="H29" s="1"/>
  <c r="G30"/>
  <c r="F30"/>
  <c r="F29" s="1"/>
  <c r="E30"/>
  <c r="E29" s="1"/>
  <c r="D30"/>
  <c r="D29" s="1"/>
  <c r="C30"/>
  <c r="O29"/>
  <c r="K29"/>
  <c r="G29"/>
  <c r="C29"/>
  <c r="R28"/>
  <c r="R27" s="1"/>
  <c r="Q27"/>
  <c r="P27"/>
  <c r="O27"/>
  <c r="N27"/>
  <c r="M27"/>
  <c r="L27"/>
  <c r="K27"/>
  <c r="J27"/>
  <c r="I27"/>
  <c r="H27"/>
  <c r="G27"/>
  <c r="F27"/>
  <c r="E27"/>
  <c r="D27"/>
  <c r="C27"/>
  <c r="R26"/>
  <c r="Q26"/>
  <c r="R25"/>
  <c r="Q25"/>
  <c r="Q24" s="1"/>
  <c r="P25"/>
  <c r="P24" s="1"/>
  <c r="O25"/>
  <c r="O24" s="1"/>
  <c r="N25"/>
  <c r="N24" s="1"/>
  <c r="M25"/>
  <c r="L25"/>
  <c r="L24" s="1"/>
  <c r="K25"/>
  <c r="K24" s="1"/>
  <c r="J25"/>
  <c r="J24" s="1"/>
  <c r="I25"/>
  <c r="H25"/>
  <c r="H24" s="1"/>
  <c r="G25"/>
  <c r="G24" s="1"/>
  <c r="F25"/>
  <c r="F24" s="1"/>
  <c r="E25"/>
  <c r="D25"/>
  <c r="D24" s="1"/>
  <c r="C25"/>
  <c r="C24" s="1"/>
  <c r="M24"/>
  <c r="I24"/>
  <c r="E24"/>
  <c r="R23"/>
  <c r="R22" s="1"/>
  <c r="R21" s="1"/>
  <c r="Q22"/>
  <c r="Q21" s="1"/>
  <c r="P22"/>
  <c r="P21" s="1"/>
  <c r="O22"/>
  <c r="N22"/>
  <c r="N21" s="1"/>
  <c r="M22"/>
  <c r="M21" s="1"/>
  <c r="L22"/>
  <c r="L21" s="1"/>
  <c r="K22"/>
  <c r="J22"/>
  <c r="J21" s="1"/>
  <c r="I22"/>
  <c r="I21" s="1"/>
  <c r="H22"/>
  <c r="H21" s="1"/>
  <c r="G22"/>
  <c r="G21" s="1"/>
  <c r="F22"/>
  <c r="F21" s="1"/>
  <c r="E22"/>
  <c r="E21" s="1"/>
  <c r="D22"/>
  <c r="D21" s="1"/>
  <c r="C22"/>
  <c r="C21" s="1"/>
  <c r="O21"/>
  <c r="K21"/>
  <c r="R20"/>
  <c r="R19"/>
  <c r="Q18"/>
  <c r="Q17" s="1"/>
  <c r="P18"/>
  <c r="P17" s="1"/>
  <c r="O18"/>
  <c r="O17" s="1"/>
  <c r="N18"/>
  <c r="N17" s="1"/>
  <c r="M18"/>
  <c r="L18"/>
  <c r="L17" s="1"/>
  <c r="K18"/>
  <c r="K17" s="1"/>
  <c r="J18"/>
  <c r="J17" s="1"/>
  <c r="I18"/>
  <c r="I17" s="1"/>
  <c r="H18"/>
  <c r="H17" s="1"/>
  <c r="G18"/>
  <c r="F18"/>
  <c r="F17" s="1"/>
  <c r="E18"/>
  <c r="E17" s="1"/>
  <c r="D18"/>
  <c r="D17" s="1"/>
  <c r="C18"/>
  <c r="M17"/>
  <c r="G17"/>
  <c r="C17"/>
  <c r="R16"/>
  <c r="N15"/>
  <c r="H15"/>
  <c r="R15" s="1"/>
  <c r="R14" s="1"/>
  <c r="R13" s="1"/>
  <c r="Q14"/>
  <c r="Q13" s="1"/>
  <c r="P14"/>
  <c r="O14"/>
  <c r="O13" s="1"/>
  <c r="N14"/>
  <c r="M14"/>
  <c r="M13" s="1"/>
  <c r="L14"/>
  <c r="K14"/>
  <c r="K13" s="1"/>
  <c r="J14"/>
  <c r="I14"/>
  <c r="I13" s="1"/>
  <c r="H14"/>
  <c r="G14"/>
  <c r="G13" s="1"/>
  <c r="F14"/>
  <c r="E14"/>
  <c r="E13" s="1"/>
  <c r="D14"/>
  <c r="C14"/>
  <c r="C13" s="1"/>
  <c r="P13"/>
  <c r="N13"/>
  <c r="L13"/>
  <c r="J13"/>
  <c r="H13"/>
  <c r="F13"/>
  <c r="D13"/>
  <c r="R12"/>
  <c r="R11"/>
  <c r="P10"/>
  <c r="M10"/>
  <c r="E10"/>
  <c r="R10" s="1"/>
  <c r="Q9"/>
  <c r="Q8" s="1"/>
  <c r="P9"/>
  <c r="O9"/>
  <c r="O8" s="1"/>
  <c r="N9"/>
  <c r="M9"/>
  <c r="M8" s="1"/>
  <c r="L9"/>
  <c r="K9"/>
  <c r="K8" s="1"/>
  <c r="J9"/>
  <c r="I9"/>
  <c r="I8" s="1"/>
  <c r="H9"/>
  <c r="H8" s="1"/>
  <c r="G9"/>
  <c r="G8" s="1"/>
  <c r="F9"/>
  <c r="E9"/>
  <c r="E8" s="1"/>
  <c r="D9"/>
  <c r="C9"/>
  <c r="C8" s="1"/>
  <c r="P8"/>
  <c r="N8"/>
  <c r="L8"/>
  <c r="J8"/>
  <c r="F8"/>
  <c r="D8"/>
  <c r="R7"/>
  <c r="R6" s="1"/>
  <c r="R5" s="1"/>
  <c r="Q6"/>
  <c r="Q5" s="1"/>
  <c r="P6"/>
  <c r="O6"/>
  <c r="O5" s="1"/>
  <c r="N6"/>
  <c r="M6"/>
  <c r="M5" s="1"/>
  <c r="L6"/>
  <c r="K6"/>
  <c r="K5" s="1"/>
  <c r="J6"/>
  <c r="I6"/>
  <c r="I5" s="1"/>
  <c r="H6"/>
  <c r="G6"/>
  <c r="G5" s="1"/>
  <c r="F6"/>
  <c r="E6"/>
  <c r="E5" s="1"/>
  <c r="D6"/>
  <c r="C6"/>
  <c r="C5" s="1"/>
  <c r="P5"/>
  <c r="N5"/>
  <c r="L5"/>
  <c r="J5"/>
  <c r="H5"/>
  <c r="F5"/>
  <c r="D5"/>
  <c r="L40" i="1"/>
  <c r="L39"/>
  <c r="N38"/>
  <c r="N36" s="1"/>
  <c r="N40"/>
  <c r="H15"/>
  <c r="Q50"/>
  <c r="P50"/>
  <c r="O50"/>
  <c r="N50"/>
  <c r="M50"/>
  <c r="L50"/>
  <c r="K50"/>
  <c r="J50"/>
  <c r="I50"/>
  <c r="H50"/>
  <c r="G50"/>
  <c r="F50"/>
  <c r="D50"/>
  <c r="C50"/>
  <c r="R47"/>
  <c r="Q46"/>
  <c r="P46"/>
  <c r="O46"/>
  <c r="O42" s="1"/>
  <c r="N46"/>
  <c r="M46"/>
  <c r="L46"/>
  <c r="K46"/>
  <c r="J46"/>
  <c r="I46"/>
  <c r="H46"/>
  <c r="G46"/>
  <c r="F46"/>
  <c r="E46"/>
  <c r="D46"/>
  <c r="C46"/>
  <c r="E45"/>
  <c r="E50" s="1"/>
  <c r="R44"/>
  <c r="Q43"/>
  <c r="P43"/>
  <c r="O43"/>
  <c r="N43"/>
  <c r="M43"/>
  <c r="L43"/>
  <c r="K43"/>
  <c r="J43"/>
  <c r="I43"/>
  <c r="H43"/>
  <c r="G43"/>
  <c r="F43"/>
  <c r="D43"/>
  <c r="C43"/>
  <c r="C42" s="1"/>
  <c r="G42"/>
  <c r="R41"/>
  <c r="I40"/>
  <c r="H40"/>
  <c r="R40" s="1"/>
  <c r="P39"/>
  <c r="L36"/>
  <c r="I39"/>
  <c r="I36" s="1"/>
  <c r="H39"/>
  <c r="R39" s="1"/>
  <c r="R38"/>
  <c r="R37"/>
  <c r="Q36"/>
  <c r="P36"/>
  <c r="O36"/>
  <c r="M36"/>
  <c r="K36"/>
  <c r="J36"/>
  <c r="H36"/>
  <c r="G36"/>
  <c r="F36"/>
  <c r="E36"/>
  <c r="D36"/>
  <c r="C36"/>
  <c r="R35"/>
  <c r="Q34"/>
  <c r="P34"/>
  <c r="O34"/>
  <c r="N34"/>
  <c r="M34"/>
  <c r="L34"/>
  <c r="K34"/>
  <c r="J34"/>
  <c r="I34"/>
  <c r="H34"/>
  <c r="G34"/>
  <c r="F34"/>
  <c r="E34"/>
  <c r="D34"/>
  <c r="C34"/>
  <c r="R33"/>
  <c r="C32"/>
  <c r="R32" s="1"/>
  <c r="I31"/>
  <c r="C31"/>
  <c r="R31" s="1"/>
  <c r="Q30"/>
  <c r="P30"/>
  <c r="O30"/>
  <c r="N30"/>
  <c r="M30"/>
  <c r="L30"/>
  <c r="K30"/>
  <c r="J30"/>
  <c r="I30"/>
  <c r="H30"/>
  <c r="G30"/>
  <c r="F30"/>
  <c r="E30"/>
  <c r="D30"/>
  <c r="R28"/>
  <c r="R27" s="1"/>
  <c r="Q27"/>
  <c r="P27"/>
  <c r="O27"/>
  <c r="N27"/>
  <c r="M27"/>
  <c r="L27"/>
  <c r="K27"/>
  <c r="J27"/>
  <c r="I27"/>
  <c r="H27"/>
  <c r="G27"/>
  <c r="F27"/>
  <c r="E27"/>
  <c r="D27"/>
  <c r="C27"/>
  <c r="R26"/>
  <c r="Q26"/>
  <c r="R25"/>
  <c r="Q25"/>
  <c r="P25"/>
  <c r="O25"/>
  <c r="N25"/>
  <c r="N24" s="1"/>
  <c r="M25"/>
  <c r="L25"/>
  <c r="K25"/>
  <c r="J25"/>
  <c r="J24" s="1"/>
  <c r="I25"/>
  <c r="I24" s="1"/>
  <c r="H25"/>
  <c r="G25"/>
  <c r="F25"/>
  <c r="F24" s="1"/>
  <c r="E25"/>
  <c r="D25"/>
  <c r="C25"/>
  <c r="Q24"/>
  <c r="M24"/>
  <c r="E24"/>
  <c r="R23"/>
  <c r="R22" s="1"/>
  <c r="R21" s="1"/>
  <c r="Q22"/>
  <c r="Q21" s="1"/>
  <c r="P22"/>
  <c r="P21" s="1"/>
  <c r="O22"/>
  <c r="O21" s="1"/>
  <c r="N22"/>
  <c r="M22"/>
  <c r="M21" s="1"/>
  <c r="L22"/>
  <c r="K22"/>
  <c r="K21" s="1"/>
  <c r="J22"/>
  <c r="I22"/>
  <c r="I21" s="1"/>
  <c r="H22"/>
  <c r="G22"/>
  <c r="G21" s="1"/>
  <c r="F22"/>
  <c r="E22"/>
  <c r="E21" s="1"/>
  <c r="D22"/>
  <c r="C22"/>
  <c r="C21" s="1"/>
  <c r="N21"/>
  <c r="L21"/>
  <c r="J21"/>
  <c r="H21"/>
  <c r="F21"/>
  <c r="D21"/>
  <c r="R20"/>
  <c r="R19"/>
  <c r="Q18"/>
  <c r="Q17" s="1"/>
  <c r="P18"/>
  <c r="O18"/>
  <c r="O17" s="1"/>
  <c r="N18"/>
  <c r="N17" s="1"/>
  <c r="M18"/>
  <c r="M17" s="1"/>
  <c r="L18"/>
  <c r="K18"/>
  <c r="K17" s="1"/>
  <c r="J18"/>
  <c r="J17" s="1"/>
  <c r="I18"/>
  <c r="I17" s="1"/>
  <c r="H18"/>
  <c r="G18"/>
  <c r="G17" s="1"/>
  <c r="F18"/>
  <c r="F17" s="1"/>
  <c r="E18"/>
  <c r="E17" s="1"/>
  <c r="D18"/>
  <c r="C18"/>
  <c r="C17" s="1"/>
  <c r="P17"/>
  <c r="L17"/>
  <c r="H17"/>
  <c r="D17"/>
  <c r="R16"/>
  <c r="N15"/>
  <c r="N14" s="1"/>
  <c r="N13" s="1"/>
  <c r="Q14"/>
  <c r="P14"/>
  <c r="O14"/>
  <c r="M14"/>
  <c r="L14"/>
  <c r="K14"/>
  <c r="J14"/>
  <c r="I14"/>
  <c r="H14"/>
  <c r="H13" s="1"/>
  <c r="G14"/>
  <c r="G13" s="1"/>
  <c r="F14"/>
  <c r="F13" s="1"/>
  <c r="E14"/>
  <c r="E13" s="1"/>
  <c r="D14"/>
  <c r="D13" s="1"/>
  <c r="C14"/>
  <c r="C13" s="1"/>
  <c r="Q13"/>
  <c r="P13"/>
  <c r="O13"/>
  <c r="M13"/>
  <c r="L13"/>
  <c r="K13"/>
  <c r="J13"/>
  <c r="I13"/>
  <c r="R12"/>
  <c r="R11"/>
  <c r="P10"/>
  <c r="M10"/>
  <c r="L10"/>
  <c r="E10"/>
  <c r="E9" s="1"/>
  <c r="E8" s="1"/>
  <c r="Q9"/>
  <c r="P9"/>
  <c r="O9"/>
  <c r="N9"/>
  <c r="M9"/>
  <c r="L9"/>
  <c r="K9"/>
  <c r="J9"/>
  <c r="I9"/>
  <c r="H9"/>
  <c r="G9"/>
  <c r="F9"/>
  <c r="D9"/>
  <c r="C9"/>
  <c r="Q8"/>
  <c r="P8"/>
  <c r="O8"/>
  <c r="N8"/>
  <c r="M8"/>
  <c r="L8"/>
  <c r="K8"/>
  <c r="J8"/>
  <c r="I8"/>
  <c r="H8"/>
  <c r="G8"/>
  <c r="F8"/>
  <c r="D8"/>
  <c r="C8"/>
  <c r="R7"/>
  <c r="R6" s="1"/>
  <c r="R5" s="1"/>
  <c r="Q6"/>
  <c r="Q5" s="1"/>
  <c r="P6"/>
  <c r="P5" s="1"/>
  <c r="O6"/>
  <c r="O5" s="1"/>
  <c r="N6"/>
  <c r="M6"/>
  <c r="L6"/>
  <c r="K6"/>
  <c r="J6"/>
  <c r="I6"/>
  <c r="H6"/>
  <c r="G6"/>
  <c r="F6"/>
  <c r="E6"/>
  <c r="D6"/>
  <c r="C6"/>
  <c r="N5"/>
  <c r="M5"/>
  <c r="L5"/>
  <c r="K5"/>
  <c r="J5"/>
  <c r="I5"/>
  <c r="H5"/>
  <c r="G5"/>
  <c r="F5"/>
  <c r="E5"/>
  <c r="D5"/>
  <c r="C5"/>
  <c r="R20" i="3" l="1"/>
  <c r="R11"/>
  <c r="C10"/>
  <c r="R19"/>
  <c r="R28"/>
  <c r="Q33"/>
  <c r="R10"/>
  <c r="R34"/>
  <c r="E52"/>
  <c r="E53" s="1"/>
  <c r="G52"/>
  <c r="G53" s="1"/>
  <c r="I52"/>
  <c r="I53" s="1"/>
  <c r="K52"/>
  <c r="K53" s="1"/>
  <c r="M52"/>
  <c r="M53" s="1"/>
  <c r="O52"/>
  <c r="O53" s="1"/>
  <c r="F52"/>
  <c r="F53" s="1"/>
  <c r="H52"/>
  <c r="H53" s="1"/>
  <c r="L52"/>
  <c r="L53" s="1"/>
  <c r="P52"/>
  <c r="P53" s="1"/>
  <c r="D23"/>
  <c r="J52"/>
  <c r="J53" s="1"/>
  <c r="R46"/>
  <c r="D52"/>
  <c r="D53" s="1"/>
  <c r="N52"/>
  <c r="N53" s="1"/>
  <c r="R17"/>
  <c r="R16" s="1"/>
  <c r="R15" s="1"/>
  <c r="R38"/>
  <c r="R42"/>
  <c r="R40" s="1"/>
  <c r="R50"/>
  <c r="Q52"/>
  <c r="Q53" s="1"/>
  <c r="R47"/>
  <c r="C33"/>
  <c r="C52" s="1"/>
  <c r="C53" s="1"/>
  <c r="R49"/>
  <c r="R54" s="1"/>
  <c r="F42" i="2"/>
  <c r="H42"/>
  <c r="H48" s="1"/>
  <c r="H49" s="1"/>
  <c r="J42"/>
  <c r="L42"/>
  <c r="L48" s="1"/>
  <c r="L49" s="1"/>
  <c r="N42"/>
  <c r="P42"/>
  <c r="R46"/>
  <c r="C48"/>
  <c r="C49" s="1"/>
  <c r="G48"/>
  <c r="G49" s="1"/>
  <c r="M48"/>
  <c r="M49" s="1"/>
  <c r="I48"/>
  <c r="I49" s="1"/>
  <c r="K48"/>
  <c r="K49" s="1"/>
  <c r="D48"/>
  <c r="D49" s="1"/>
  <c r="F48"/>
  <c r="F49" s="1"/>
  <c r="J48"/>
  <c r="J49" s="1"/>
  <c r="N48"/>
  <c r="N49" s="1"/>
  <c r="R8"/>
  <c r="R24"/>
  <c r="R30"/>
  <c r="R34"/>
  <c r="R9"/>
  <c r="R17"/>
  <c r="R18"/>
  <c r="P48"/>
  <c r="P49" s="1"/>
  <c r="O42"/>
  <c r="O48" s="1"/>
  <c r="O49" s="1"/>
  <c r="Q42"/>
  <c r="Q48" s="1"/>
  <c r="Q49" s="1"/>
  <c r="R36"/>
  <c r="E43"/>
  <c r="E42" s="1"/>
  <c r="E48" s="1"/>
  <c r="E49" s="1"/>
  <c r="R45"/>
  <c r="R50" s="1"/>
  <c r="K42" i="1"/>
  <c r="F42"/>
  <c r="J42"/>
  <c r="N42"/>
  <c r="R8"/>
  <c r="F29"/>
  <c r="J29"/>
  <c r="N29"/>
  <c r="R46"/>
  <c r="D24"/>
  <c r="H24"/>
  <c r="L24"/>
  <c r="P24"/>
  <c r="R24"/>
  <c r="R34"/>
  <c r="I42"/>
  <c r="M42"/>
  <c r="Q42"/>
  <c r="F48"/>
  <c r="F49" s="1"/>
  <c r="J48"/>
  <c r="J49" s="1"/>
  <c r="R17"/>
  <c r="R18"/>
  <c r="C24"/>
  <c r="G24"/>
  <c r="K24"/>
  <c r="O24"/>
  <c r="D42"/>
  <c r="H42"/>
  <c r="L42"/>
  <c r="P42"/>
  <c r="E29"/>
  <c r="M29"/>
  <c r="Q29"/>
  <c r="G29"/>
  <c r="O29"/>
  <c r="D29"/>
  <c r="H29"/>
  <c r="L29"/>
  <c r="P29"/>
  <c r="K29"/>
  <c r="N48"/>
  <c r="N49" s="1"/>
  <c r="R36"/>
  <c r="R9"/>
  <c r="I29"/>
  <c r="R10"/>
  <c r="R15"/>
  <c r="R14" s="1"/>
  <c r="R13" s="1"/>
  <c r="C30"/>
  <c r="E43"/>
  <c r="E42" s="1"/>
  <c r="R45"/>
  <c r="R50" s="1"/>
  <c r="R53" i="3" l="1"/>
  <c r="R33"/>
  <c r="R52" s="1"/>
  <c r="R29" i="2"/>
  <c r="R49"/>
  <c r="R42"/>
  <c r="R43"/>
  <c r="K48" i="1"/>
  <c r="K49" s="1"/>
  <c r="L48"/>
  <c r="L49" s="1"/>
  <c r="D48"/>
  <c r="D49" s="1"/>
  <c r="M48"/>
  <c r="M49" s="1"/>
  <c r="P48"/>
  <c r="P49" s="1"/>
  <c r="H48"/>
  <c r="H49" s="1"/>
  <c r="O48"/>
  <c r="O49" s="1"/>
  <c r="G48"/>
  <c r="G49" s="1"/>
  <c r="R42"/>
  <c r="I48"/>
  <c r="I49" s="1"/>
  <c r="Q48"/>
  <c r="Q49" s="1"/>
  <c r="R43"/>
  <c r="E48"/>
  <c r="E49" s="1"/>
  <c r="C29"/>
  <c r="C48" s="1"/>
  <c r="C49" s="1"/>
  <c r="R30"/>
  <c r="R29" s="1"/>
  <c r="R48" s="1"/>
  <c r="R48" i="2" l="1"/>
  <c r="R49" i="1"/>
</calcChain>
</file>

<file path=xl/sharedStrings.xml><?xml version="1.0" encoding="utf-8"?>
<sst xmlns="http://schemas.openxmlformats.org/spreadsheetml/2006/main" count="270" uniqueCount="81">
  <si>
    <t>Podział Funduszu Sołeckiego Gminy Lipno na rok 2017</t>
  </si>
  <si>
    <t>Klasyfikacja budżetowa</t>
  </si>
  <si>
    <t>Goniembice</t>
  </si>
  <si>
    <t>Górka Duchowna</t>
  </si>
  <si>
    <t>Gronówko</t>
  </si>
  <si>
    <t>Klonówiec</t>
  </si>
  <si>
    <t>Koronowo</t>
  </si>
  <si>
    <t>Lipno</t>
  </si>
  <si>
    <t>Mórkowo</t>
  </si>
  <si>
    <t>Radomicko</t>
  </si>
  <si>
    <t>Ratowice</t>
  </si>
  <si>
    <t>Smyczyna</t>
  </si>
  <si>
    <t>Sulejewo</t>
  </si>
  <si>
    <t>Targowisko</t>
  </si>
  <si>
    <t>Wilkowice</t>
  </si>
  <si>
    <t>Wyciążkowo</t>
  </si>
  <si>
    <t>Żakowo</t>
  </si>
  <si>
    <t xml:space="preserve">Razem </t>
  </si>
  <si>
    <t>Dział 010</t>
  </si>
  <si>
    <t>Rolnictwo i łowiectwo</t>
  </si>
  <si>
    <t>r. 01008</t>
  </si>
  <si>
    <t>Melioracje wodne</t>
  </si>
  <si>
    <t>§ 4300-zakup usług pozostałych</t>
  </si>
  <si>
    <t>Dział 600</t>
  </si>
  <si>
    <t>Transport</t>
  </si>
  <si>
    <t>r. 60016</t>
  </si>
  <si>
    <t>Drogi publiczne gminne</t>
  </si>
  <si>
    <t>§ 4210-zakup materiałów i wypos.</t>
  </si>
  <si>
    <t>§ 6050-wydatki inwestycyjne</t>
  </si>
  <si>
    <t>Dział 750</t>
  </si>
  <si>
    <t>Administracja publiczna</t>
  </si>
  <si>
    <t>r. 75095</t>
  </si>
  <si>
    <t>Pozostała działalność</t>
  </si>
  <si>
    <t>Dział 754</t>
  </si>
  <si>
    <t>Bezp.publ.i ochrona przeciwp.</t>
  </si>
  <si>
    <t>r. 75412</t>
  </si>
  <si>
    <t>Ochotnicze straże pożarne</t>
  </si>
  <si>
    <t>§ 4270-zakup usług remontowych</t>
  </si>
  <si>
    <t>Dział 801</t>
  </si>
  <si>
    <t>Oświata i wychowanie</t>
  </si>
  <si>
    <t>r. 80101</t>
  </si>
  <si>
    <t>Szkoły podstawowe</t>
  </si>
  <si>
    <t>Dział 900</t>
  </si>
  <si>
    <t>Gospodarkas komunal. i ochr. środowiska</t>
  </si>
  <si>
    <t>r. 90004</t>
  </si>
  <si>
    <t>Utrzymanie zieleni w miastach i gminach</t>
  </si>
  <si>
    <t>r. 90015</t>
  </si>
  <si>
    <t>Oświetlenie ulic, placów i dróg</t>
  </si>
  <si>
    <t>Dział 921</t>
  </si>
  <si>
    <t>Kultura i ochrona dziedzictwa narodowego</t>
  </si>
  <si>
    <t>r. 92109</t>
  </si>
  <si>
    <t>Domy i ośr.kult.świetlice i kluby</t>
  </si>
  <si>
    <t>r.92120</t>
  </si>
  <si>
    <t>Ochrona zabytków i opieka nad zabytkami</t>
  </si>
  <si>
    <t>§ 6580-wydatki inwest. dot. obiek. zabyt.</t>
  </si>
  <si>
    <t>r.92195</t>
  </si>
  <si>
    <t>§ 4110-składki na ubezpieczenie społeczne</t>
  </si>
  <si>
    <t>§ 4170-wynagrodzenia bezosobowe</t>
  </si>
  <si>
    <t>§ 4210-zakup materiałów i wyposaż.</t>
  </si>
  <si>
    <t>§ 4430-różne opłaty i składki</t>
  </si>
  <si>
    <t>Dział 926</t>
  </si>
  <si>
    <t>Kultura fizyczna</t>
  </si>
  <si>
    <t>r. 92601</t>
  </si>
  <si>
    <t>Obiekty sportowe</t>
  </si>
  <si>
    <t xml:space="preserve">§ 4210-zakup materiałów i wyposaż. </t>
  </si>
  <si>
    <t>r. 92605</t>
  </si>
  <si>
    <t>Zadania w zakresie kultury fizycznej</t>
  </si>
  <si>
    <t>Ogółem</t>
  </si>
  <si>
    <t>Wydatki</t>
  </si>
  <si>
    <t>z tego:</t>
  </si>
  <si>
    <t>Wydatki bieżące</t>
  </si>
  <si>
    <t>Wydatki majątkowe</t>
  </si>
  <si>
    <t>Załącznik nr 1 do uzasadnienia</t>
  </si>
  <si>
    <t>Plan finansowy do zarządzenia Nr F-18a/2017 z dnia 06.09.2017 r.</t>
  </si>
  <si>
    <t>Plan finansowy do zarządzenia Nr F-19a/2017 z dnia 28.09.2017 r.</t>
  </si>
  <si>
    <t>r.80104</t>
  </si>
  <si>
    <t>Przedszkola</t>
  </si>
  <si>
    <t>r. 01010</t>
  </si>
  <si>
    <t>Infrastruktura wodociąg i sanit wsi</t>
  </si>
  <si>
    <t>Lipno nr …/…/2017 z dnia 23.10.2017 r.</t>
  </si>
  <si>
    <t>Załącznik nr 9 do Uchwały Rady Gminy</t>
  </si>
</sst>
</file>

<file path=xl/styles.xml><?xml version="1.0" encoding="utf-8"?>
<styleSheet xmlns="http://schemas.openxmlformats.org/spreadsheetml/2006/main">
  <fonts count="18"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charset val="238"/>
    </font>
    <font>
      <b/>
      <sz val="6"/>
      <name val="Arial CE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7"/>
      <name val="Arial CE"/>
      <charset val="238"/>
    </font>
    <font>
      <i/>
      <sz val="7"/>
      <name val="Arial CE"/>
      <charset val="238"/>
    </font>
    <font>
      <i/>
      <sz val="10"/>
      <name val="Arial CE"/>
      <family val="2"/>
      <charset val="238"/>
    </font>
    <font>
      <sz val="7"/>
      <name val="Arial CE"/>
      <charset val="238"/>
    </font>
    <font>
      <sz val="7"/>
      <color rgb="FFFF0000"/>
      <name val="Arial CE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8" fillId="0" borderId="0" xfId="1" applyFont="1" applyFill="1" applyBorder="1" applyAlignment="1"/>
    <xf numFmtId="0" fontId="4" fillId="0" borderId="0" xfId="1" applyFont="1" applyFill="1" applyBorder="1" applyAlignment="1"/>
    <xf numFmtId="0" fontId="6" fillId="0" borderId="7" xfId="1" applyFont="1" applyFill="1" applyBorder="1" applyAlignment="1"/>
    <xf numFmtId="0" fontId="6" fillId="0" borderId="8" xfId="1" applyFont="1" applyFill="1" applyBorder="1"/>
    <xf numFmtId="4" fontId="6" fillId="0" borderId="9" xfId="1" applyNumberFormat="1" applyFont="1" applyFill="1" applyBorder="1" applyAlignment="1"/>
    <xf numFmtId="0" fontId="9" fillId="0" borderId="0" xfId="1" applyFont="1" applyFill="1"/>
    <xf numFmtId="0" fontId="10" fillId="0" borderId="10" xfId="1" applyFont="1" applyFill="1" applyBorder="1" applyAlignment="1"/>
    <xf numFmtId="0" fontId="11" fillId="0" borderId="11" xfId="1" applyFont="1" applyFill="1" applyBorder="1"/>
    <xf numFmtId="4" fontId="11" fillId="0" borderId="12" xfId="1" applyNumberFormat="1" applyFont="1" applyFill="1" applyBorder="1" applyAlignment="1"/>
    <xf numFmtId="0" fontId="12" fillId="0" borderId="0" xfId="1" applyFont="1" applyFill="1"/>
    <xf numFmtId="0" fontId="13" fillId="0" borderId="13" xfId="1" applyFont="1" applyFill="1" applyBorder="1" applyAlignment="1"/>
    <xf numFmtId="0" fontId="13" fillId="0" borderId="14" xfId="1" applyFont="1" applyFill="1" applyBorder="1"/>
    <xf numFmtId="4" fontId="14" fillId="0" borderId="15" xfId="1" applyNumberFormat="1" applyFont="1" applyFill="1" applyBorder="1" applyAlignment="1"/>
    <xf numFmtId="4" fontId="14" fillId="0" borderId="16" xfId="1" applyNumberFormat="1" applyFont="1" applyFill="1" applyBorder="1" applyAlignment="1"/>
    <xf numFmtId="4" fontId="14" fillId="0" borderId="17" xfId="1" applyNumberFormat="1" applyFont="1" applyFill="1" applyBorder="1" applyAlignment="1"/>
    <xf numFmtId="4" fontId="14" fillId="0" borderId="13" xfId="1" applyNumberFormat="1" applyFont="1" applyFill="1" applyBorder="1" applyAlignment="1"/>
    <xf numFmtId="4" fontId="13" fillId="0" borderId="16" xfId="1" applyNumberFormat="1" applyFont="1" applyFill="1" applyBorder="1" applyAlignment="1"/>
    <xf numFmtId="4" fontId="6" fillId="0" borderId="8" xfId="1" applyNumberFormat="1" applyFont="1" applyFill="1" applyBorder="1" applyAlignment="1"/>
    <xf numFmtId="0" fontId="10" fillId="0" borderId="18" xfId="1" applyFont="1" applyFill="1" applyBorder="1" applyAlignment="1"/>
    <xf numFmtId="4" fontId="11" fillId="0" borderId="19" xfId="1" applyNumberFormat="1" applyFont="1" applyFill="1" applyBorder="1" applyAlignment="1"/>
    <xf numFmtId="4" fontId="11" fillId="0" borderId="11" xfId="1" applyNumberFormat="1" applyFont="1" applyFill="1" applyBorder="1" applyAlignment="1"/>
    <xf numFmtId="0" fontId="13" fillId="0" borderId="20" xfId="1" applyFont="1" applyFill="1" applyBorder="1" applyAlignment="1"/>
    <xf numFmtId="0" fontId="13" fillId="0" borderId="21" xfId="1" applyFont="1" applyFill="1" applyBorder="1"/>
    <xf numFmtId="4" fontId="14" fillId="0" borderId="22" xfId="1" applyNumberFormat="1" applyFont="1" applyFill="1" applyBorder="1" applyAlignment="1"/>
    <xf numFmtId="4" fontId="14" fillId="0" borderId="21" xfId="1" applyNumberFormat="1" applyFont="1" applyFill="1" applyBorder="1" applyAlignment="1"/>
    <xf numFmtId="4" fontId="14" fillId="0" borderId="23" xfId="1" applyNumberFormat="1" applyFont="1" applyFill="1" applyBorder="1" applyAlignment="1"/>
    <xf numFmtId="4" fontId="14" fillId="0" borderId="24" xfId="1" applyNumberFormat="1" applyFont="1" applyFill="1" applyBorder="1" applyAlignment="1"/>
    <xf numFmtId="4" fontId="13" fillId="0" borderId="22" xfId="1" applyNumberFormat="1" applyFont="1" applyFill="1" applyBorder="1" applyAlignment="1"/>
    <xf numFmtId="4" fontId="13" fillId="0" borderId="21" xfId="1" applyNumberFormat="1" applyFont="1" applyFill="1" applyBorder="1" applyAlignment="1"/>
    <xf numFmtId="0" fontId="13" fillId="0" borderId="25" xfId="1" applyFont="1" applyFill="1" applyBorder="1"/>
    <xf numFmtId="4" fontId="13" fillId="0" borderId="26" xfId="1" applyNumberFormat="1" applyFont="1" applyFill="1" applyBorder="1" applyAlignment="1"/>
    <xf numFmtId="4" fontId="14" fillId="0" borderId="25" xfId="1" applyNumberFormat="1" applyFont="1" applyFill="1" applyBorder="1" applyAlignment="1"/>
    <xf numFmtId="4" fontId="14" fillId="0" borderId="27" xfId="1" applyNumberFormat="1" applyFont="1" applyFill="1" applyBorder="1" applyAlignment="1"/>
    <xf numFmtId="4" fontId="14" fillId="0" borderId="28" xfId="1" applyNumberFormat="1" applyFont="1" applyFill="1" applyBorder="1" applyAlignment="1"/>
    <xf numFmtId="4" fontId="13" fillId="0" borderId="25" xfId="1" applyNumberFormat="1" applyFont="1" applyFill="1" applyBorder="1" applyAlignment="1"/>
    <xf numFmtId="0" fontId="13" fillId="0" borderId="29" xfId="1" applyFont="1" applyFill="1" applyBorder="1"/>
    <xf numFmtId="4" fontId="14" fillId="0" borderId="30" xfId="1" applyNumberFormat="1" applyFont="1" applyFill="1" applyBorder="1" applyAlignment="1"/>
    <xf numFmtId="4" fontId="14" fillId="0" borderId="29" xfId="1" applyNumberFormat="1" applyFont="1" applyFill="1" applyBorder="1" applyAlignment="1"/>
    <xf numFmtId="4" fontId="14" fillId="0" borderId="31" xfId="1" applyNumberFormat="1" applyFont="1" applyFill="1" applyBorder="1" applyAlignment="1"/>
    <xf numFmtId="4" fontId="14" fillId="0" borderId="32" xfId="1" applyNumberFormat="1" applyFont="1" applyFill="1" applyBorder="1" applyAlignment="1"/>
    <xf numFmtId="4" fontId="13" fillId="0" borderId="29" xfId="1" applyNumberFormat="1" applyFont="1" applyFill="1" applyBorder="1" applyAlignment="1"/>
    <xf numFmtId="0" fontId="13" fillId="0" borderId="33" xfId="1" applyFont="1" applyFill="1" applyBorder="1" applyAlignment="1"/>
    <xf numFmtId="4" fontId="14" fillId="0" borderId="34" xfId="1" applyNumberFormat="1" applyFont="1" applyFill="1" applyBorder="1" applyAlignment="1"/>
    <xf numFmtId="4" fontId="14" fillId="0" borderId="14" xfId="1" applyNumberFormat="1" applyFont="1" applyFill="1" applyBorder="1" applyAlignment="1"/>
    <xf numFmtId="4" fontId="14" fillId="0" borderId="0" xfId="1" applyNumberFormat="1" applyFont="1" applyFill="1" applyBorder="1" applyAlignment="1"/>
    <xf numFmtId="4" fontId="14" fillId="0" borderId="20" xfId="1" applyNumberFormat="1" applyFont="1" applyFill="1" applyBorder="1" applyAlignment="1"/>
    <xf numFmtId="4" fontId="6" fillId="0" borderId="35" xfId="1" applyNumberFormat="1" applyFont="1" applyFill="1" applyBorder="1" applyAlignment="1"/>
    <xf numFmtId="4" fontId="6" fillId="0" borderId="7" xfId="1" applyNumberFormat="1" applyFont="1" applyFill="1" applyBorder="1" applyAlignment="1"/>
    <xf numFmtId="4" fontId="11" fillId="0" borderId="36" xfId="1" applyNumberFormat="1" applyFont="1" applyFill="1" applyBorder="1" applyAlignment="1"/>
    <xf numFmtId="0" fontId="1" fillId="0" borderId="0" xfId="1" applyFont="1" applyFill="1"/>
    <xf numFmtId="0" fontId="13" fillId="0" borderId="6" xfId="1" applyFont="1" applyFill="1" applyBorder="1" applyAlignment="1"/>
    <xf numFmtId="0" fontId="10" fillId="0" borderId="13" xfId="1" applyFont="1" applyFill="1" applyBorder="1" applyAlignment="1"/>
    <xf numFmtId="4" fontId="11" fillId="0" borderId="15" xfId="1" applyNumberFormat="1" applyFont="1" applyFill="1" applyBorder="1" applyAlignment="1"/>
    <xf numFmtId="4" fontId="11" fillId="0" borderId="16" xfId="1" applyNumberFormat="1" applyFont="1" applyFill="1" applyBorder="1" applyAlignment="1"/>
    <xf numFmtId="4" fontId="11" fillId="0" borderId="17" xfId="1" applyNumberFormat="1" applyFont="1" applyFill="1" applyBorder="1" applyAlignment="1"/>
    <xf numFmtId="4" fontId="11" fillId="0" borderId="13" xfId="1" applyNumberFormat="1" applyFont="1" applyFill="1" applyBorder="1" applyAlignment="1"/>
    <xf numFmtId="3" fontId="12" fillId="0" borderId="0" xfId="1" applyNumberFormat="1" applyFont="1" applyFill="1" applyBorder="1"/>
    <xf numFmtId="4" fontId="14" fillId="0" borderId="26" xfId="1" applyNumberFormat="1" applyFont="1" applyFill="1" applyBorder="1" applyAlignment="1"/>
    <xf numFmtId="0" fontId="13" fillId="0" borderId="37" xfId="1" applyFont="1" applyFill="1" applyBorder="1"/>
    <xf numFmtId="4" fontId="14" fillId="0" borderId="38" xfId="1" applyNumberFormat="1" applyFont="1" applyFill="1" applyBorder="1" applyAlignment="1"/>
    <xf numFmtId="4" fontId="14" fillId="0" borderId="37" xfId="1" applyNumberFormat="1" applyFont="1" applyFill="1" applyBorder="1" applyAlignment="1"/>
    <xf numFmtId="4" fontId="14" fillId="0" borderId="39" xfId="1" applyNumberFormat="1" applyFont="1" applyFill="1" applyBorder="1" applyAlignment="1"/>
    <xf numFmtId="4" fontId="14" fillId="0" borderId="40" xfId="1" applyNumberFormat="1" applyFont="1" applyFill="1" applyBorder="1" applyAlignment="1"/>
    <xf numFmtId="0" fontId="11" fillId="0" borderId="16" xfId="1" applyFont="1" applyFill="1" applyBorder="1"/>
    <xf numFmtId="4" fontId="14" fillId="0" borderId="36" xfId="1" applyNumberFormat="1" applyFont="1" applyFill="1" applyBorder="1" applyAlignment="1"/>
    <xf numFmtId="4" fontId="14" fillId="0" borderId="12" xfId="1" applyNumberFormat="1" applyFont="1" applyFill="1" applyBorder="1" applyAlignment="1"/>
    <xf numFmtId="4" fontId="14" fillId="0" borderId="41" xfId="1" applyNumberFormat="1" applyFont="1" applyFill="1" applyBorder="1" applyAlignment="1"/>
    <xf numFmtId="4" fontId="14" fillId="0" borderId="10" xfId="1" applyNumberFormat="1" applyFont="1" applyFill="1" applyBorder="1" applyAlignment="1"/>
    <xf numFmtId="4" fontId="14" fillId="0" borderId="42" xfId="1" applyNumberFormat="1" applyFont="1" applyFill="1" applyBorder="1" applyAlignment="1"/>
    <xf numFmtId="4" fontId="14" fillId="0" borderId="43" xfId="1" applyNumberFormat="1" applyFont="1" applyFill="1" applyBorder="1" applyAlignment="1"/>
    <xf numFmtId="4" fontId="14" fillId="0" borderId="44" xfId="1" applyNumberFormat="1" applyFont="1" applyFill="1" applyBorder="1" applyAlignment="1"/>
    <xf numFmtId="4" fontId="14" fillId="0" borderId="45" xfId="1" applyNumberFormat="1" applyFont="1" applyFill="1" applyBorder="1" applyAlignment="1"/>
    <xf numFmtId="4" fontId="13" fillId="0" borderId="14" xfId="1" applyNumberFormat="1" applyFont="1" applyFill="1" applyBorder="1" applyAlignment="1"/>
    <xf numFmtId="0" fontId="6" fillId="0" borderId="7" xfId="1" applyFont="1" applyFill="1" applyBorder="1"/>
    <xf numFmtId="0" fontId="6" fillId="0" borderId="8" xfId="1" applyFont="1" applyFill="1" applyBorder="1" applyAlignment="1"/>
    <xf numFmtId="4" fontId="6" fillId="0" borderId="9" xfId="1" applyNumberFormat="1" applyFont="1" applyFill="1" applyBorder="1"/>
    <xf numFmtId="3" fontId="2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4" fontId="6" fillId="0" borderId="8" xfId="1" applyNumberFormat="1" applyFont="1" applyFill="1" applyBorder="1"/>
    <xf numFmtId="0" fontId="1" fillId="0" borderId="0" xfId="1" applyFill="1"/>
    <xf numFmtId="0" fontId="15" fillId="0" borderId="0" xfId="1" applyFont="1" applyFill="1" applyBorder="1" applyAlignment="1">
      <alignment horizontal="center"/>
    </xf>
    <xf numFmtId="0" fontId="16" fillId="0" borderId="0" xfId="1" applyFont="1" applyFill="1"/>
    <xf numFmtId="0" fontId="17" fillId="0" borderId="0" xfId="1" applyFont="1" applyFill="1"/>
    <xf numFmtId="4" fontId="14" fillId="2" borderId="25" xfId="1" applyNumberFormat="1" applyFont="1" applyFill="1" applyBorder="1" applyAlignment="1"/>
    <xf numFmtId="4" fontId="14" fillId="2" borderId="37" xfId="1" applyNumberFormat="1" applyFont="1" applyFill="1" applyBorder="1" applyAlignment="1"/>
    <xf numFmtId="4" fontId="14" fillId="2" borderId="21" xfId="1" applyNumberFormat="1" applyFont="1" applyFill="1" applyBorder="1" applyAlignment="1"/>
    <xf numFmtId="4" fontId="14" fillId="2" borderId="22" xfId="1" applyNumberFormat="1" applyFont="1" applyFill="1" applyBorder="1" applyAlignment="1"/>
    <xf numFmtId="4" fontId="14" fillId="2" borderId="26" xfId="1" applyNumberFormat="1" applyFont="1" applyFill="1" applyBorder="1" applyAlignment="1"/>
    <xf numFmtId="0" fontId="11" fillId="0" borderId="12" xfId="1" applyFont="1" applyFill="1" applyBorder="1"/>
    <xf numFmtId="0" fontId="13" fillId="0" borderId="16" xfId="1" applyFont="1" applyFill="1" applyBorder="1"/>
    <xf numFmtId="4" fontId="14" fillId="2" borderId="16" xfId="1" applyNumberFormat="1" applyFont="1" applyFill="1" applyBorder="1" applyAlignment="1"/>
    <xf numFmtId="4" fontId="14" fillId="2" borderId="43" xfId="1" applyNumberFormat="1" applyFont="1" applyFill="1" applyBorder="1" applyAlignment="1"/>
    <xf numFmtId="4" fontId="14" fillId="2" borderId="0" xfId="1" applyNumberFormat="1" applyFont="1" applyFill="1" applyBorder="1" applyAlignment="1"/>
    <xf numFmtId="4" fontId="14" fillId="2" borderId="23" xfId="1" applyNumberFormat="1" applyFont="1" applyFill="1" applyBorder="1" applyAlignment="1"/>
    <xf numFmtId="4" fontId="14" fillId="2" borderId="27" xfId="1" applyNumberFormat="1" applyFont="1" applyFill="1" applyBorder="1" applyAlignment="1"/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Alignment="1"/>
    <xf numFmtId="0" fontId="1" fillId="0" borderId="0" xfId="1" applyFont="1" applyAlignment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right" vertical="top"/>
    </xf>
    <xf numFmtId="0" fontId="6" fillId="0" borderId="6" xfId="1" applyFont="1" applyFill="1" applyBorder="1" applyAlignment="1">
      <alignment horizontal="right" vertical="top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opLeftCell="A34" zoomScale="118" zoomScaleNormal="118" workbookViewId="0">
      <selection activeCell="B28" sqref="B28"/>
    </sheetView>
  </sheetViews>
  <sheetFormatPr defaultRowHeight="12.75" outlineLevelRow="1"/>
  <cols>
    <col min="1" max="1" width="7" style="1" customWidth="1"/>
    <col min="2" max="2" width="24.140625" style="1" customWidth="1"/>
    <col min="3" max="6" width="7.5703125" style="1" customWidth="1"/>
    <col min="7" max="7" width="7" style="1" customWidth="1"/>
    <col min="8" max="17" width="7.5703125" style="1" customWidth="1"/>
    <col min="18" max="18" width="7.5703125" style="5" customWidth="1"/>
    <col min="19" max="19" width="1.85546875" style="1" customWidth="1"/>
    <col min="20" max="20" width="10.140625" style="86" bestFit="1" customWidth="1"/>
    <col min="21" max="256" width="9.140625" style="1"/>
    <col min="257" max="257" width="7" style="1" customWidth="1"/>
    <col min="258" max="258" width="24.140625" style="1" customWidth="1"/>
    <col min="259" max="262" width="7.5703125" style="1" customWidth="1"/>
    <col min="263" max="263" width="7" style="1" customWidth="1"/>
    <col min="264" max="266" width="7.5703125" style="1" customWidth="1"/>
    <col min="267" max="267" width="5.85546875" style="1" customWidth="1"/>
    <col min="268" max="268" width="6.7109375" style="1" customWidth="1"/>
    <col min="269" max="269" width="6.5703125" style="1" customWidth="1"/>
    <col min="270" max="271" width="7.5703125" style="1" customWidth="1"/>
    <col min="272" max="272" width="6.140625" style="1" customWidth="1"/>
    <col min="273" max="273" width="6.42578125" style="1" customWidth="1"/>
    <col min="274" max="274" width="7.5703125" style="1" customWidth="1"/>
    <col min="275" max="275" width="1.85546875" style="1" customWidth="1"/>
    <col min="276" max="512" width="9.140625" style="1"/>
    <col min="513" max="513" width="7" style="1" customWidth="1"/>
    <col min="514" max="514" width="24.140625" style="1" customWidth="1"/>
    <col min="515" max="518" width="7.5703125" style="1" customWidth="1"/>
    <col min="519" max="519" width="7" style="1" customWidth="1"/>
    <col min="520" max="522" width="7.5703125" style="1" customWidth="1"/>
    <col min="523" max="523" width="5.85546875" style="1" customWidth="1"/>
    <col min="524" max="524" width="6.7109375" style="1" customWidth="1"/>
    <col min="525" max="525" width="6.5703125" style="1" customWidth="1"/>
    <col min="526" max="527" width="7.5703125" style="1" customWidth="1"/>
    <col min="528" max="528" width="6.140625" style="1" customWidth="1"/>
    <col min="529" max="529" width="6.42578125" style="1" customWidth="1"/>
    <col min="530" max="530" width="7.5703125" style="1" customWidth="1"/>
    <col min="531" max="531" width="1.85546875" style="1" customWidth="1"/>
    <col min="532" max="768" width="9.140625" style="1"/>
    <col min="769" max="769" width="7" style="1" customWidth="1"/>
    <col min="770" max="770" width="24.140625" style="1" customWidth="1"/>
    <col min="771" max="774" width="7.5703125" style="1" customWidth="1"/>
    <col min="775" max="775" width="7" style="1" customWidth="1"/>
    <col min="776" max="778" width="7.5703125" style="1" customWidth="1"/>
    <col min="779" max="779" width="5.85546875" style="1" customWidth="1"/>
    <col min="780" max="780" width="6.7109375" style="1" customWidth="1"/>
    <col min="781" max="781" width="6.5703125" style="1" customWidth="1"/>
    <col min="782" max="783" width="7.5703125" style="1" customWidth="1"/>
    <col min="784" max="784" width="6.140625" style="1" customWidth="1"/>
    <col min="785" max="785" width="6.42578125" style="1" customWidth="1"/>
    <col min="786" max="786" width="7.5703125" style="1" customWidth="1"/>
    <col min="787" max="787" width="1.85546875" style="1" customWidth="1"/>
    <col min="788" max="1024" width="9.140625" style="1"/>
    <col min="1025" max="1025" width="7" style="1" customWidth="1"/>
    <col min="1026" max="1026" width="24.140625" style="1" customWidth="1"/>
    <col min="1027" max="1030" width="7.5703125" style="1" customWidth="1"/>
    <col min="1031" max="1031" width="7" style="1" customWidth="1"/>
    <col min="1032" max="1034" width="7.5703125" style="1" customWidth="1"/>
    <col min="1035" max="1035" width="5.85546875" style="1" customWidth="1"/>
    <col min="1036" max="1036" width="6.7109375" style="1" customWidth="1"/>
    <col min="1037" max="1037" width="6.5703125" style="1" customWidth="1"/>
    <col min="1038" max="1039" width="7.5703125" style="1" customWidth="1"/>
    <col min="1040" max="1040" width="6.140625" style="1" customWidth="1"/>
    <col min="1041" max="1041" width="6.42578125" style="1" customWidth="1"/>
    <col min="1042" max="1042" width="7.5703125" style="1" customWidth="1"/>
    <col min="1043" max="1043" width="1.85546875" style="1" customWidth="1"/>
    <col min="1044" max="1280" width="9.140625" style="1"/>
    <col min="1281" max="1281" width="7" style="1" customWidth="1"/>
    <col min="1282" max="1282" width="24.140625" style="1" customWidth="1"/>
    <col min="1283" max="1286" width="7.5703125" style="1" customWidth="1"/>
    <col min="1287" max="1287" width="7" style="1" customWidth="1"/>
    <col min="1288" max="1290" width="7.5703125" style="1" customWidth="1"/>
    <col min="1291" max="1291" width="5.85546875" style="1" customWidth="1"/>
    <col min="1292" max="1292" width="6.7109375" style="1" customWidth="1"/>
    <col min="1293" max="1293" width="6.5703125" style="1" customWidth="1"/>
    <col min="1294" max="1295" width="7.5703125" style="1" customWidth="1"/>
    <col min="1296" max="1296" width="6.140625" style="1" customWidth="1"/>
    <col min="1297" max="1297" width="6.42578125" style="1" customWidth="1"/>
    <col min="1298" max="1298" width="7.5703125" style="1" customWidth="1"/>
    <col min="1299" max="1299" width="1.85546875" style="1" customWidth="1"/>
    <col min="1300" max="1536" width="9.140625" style="1"/>
    <col min="1537" max="1537" width="7" style="1" customWidth="1"/>
    <col min="1538" max="1538" width="24.140625" style="1" customWidth="1"/>
    <col min="1539" max="1542" width="7.5703125" style="1" customWidth="1"/>
    <col min="1543" max="1543" width="7" style="1" customWidth="1"/>
    <col min="1544" max="1546" width="7.5703125" style="1" customWidth="1"/>
    <col min="1547" max="1547" width="5.85546875" style="1" customWidth="1"/>
    <col min="1548" max="1548" width="6.7109375" style="1" customWidth="1"/>
    <col min="1549" max="1549" width="6.5703125" style="1" customWidth="1"/>
    <col min="1550" max="1551" width="7.5703125" style="1" customWidth="1"/>
    <col min="1552" max="1552" width="6.140625" style="1" customWidth="1"/>
    <col min="1553" max="1553" width="6.42578125" style="1" customWidth="1"/>
    <col min="1554" max="1554" width="7.5703125" style="1" customWidth="1"/>
    <col min="1555" max="1555" width="1.85546875" style="1" customWidth="1"/>
    <col min="1556" max="1792" width="9.140625" style="1"/>
    <col min="1793" max="1793" width="7" style="1" customWidth="1"/>
    <col min="1794" max="1794" width="24.140625" style="1" customWidth="1"/>
    <col min="1795" max="1798" width="7.5703125" style="1" customWidth="1"/>
    <col min="1799" max="1799" width="7" style="1" customWidth="1"/>
    <col min="1800" max="1802" width="7.5703125" style="1" customWidth="1"/>
    <col min="1803" max="1803" width="5.85546875" style="1" customWidth="1"/>
    <col min="1804" max="1804" width="6.7109375" style="1" customWidth="1"/>
    <col min="1805" max="1805" width="6.5703125" style="1" customWidth="1"/>
    <col min="1806" max="1807" width="7.5703125" style="1" customWidth="1"/>
    <col min="1808" max="1808" width="6.140625" style="1" customWidth="1"/>
    <col min="1809" max="1809" width="6.42578125" style="1" customWidth="1"/>
    <col min="1810" max="1810" width="7.5703125" style="1" customWidth="1"/>
    <col min="1811" max="1811" width="1.85546875" style="1" customWidth="1"/>
    <col min="1812" max="2048" width="9.140625" style="1"/>
    <col min="2049" max="2049" width="7" style="1" customWidth="1"/>
    <col min="2050" max="2050" width="24.140625" style="1" customWidth="1"/>
    <col min="2051" max="2054" width="7.5703125" style="1" customWidth="1"/>
    <col min="2055" max="2055" width="7" style="1" customWidth="1"/>
    <col min="2056" max="2058" width="7.5703125" style="1" customWidth="1"/>
    <col min="2059" max="2059" width="5.85546875" style="1" customWidth="1"/>
    <col min="2060" max="2060" width="6.7109375" style="1" customWidth="1"/>
    <col min="2061" max="2061" width="6.5703125" style="1" customWidth="1"/>
    <col min="2062" max="2063" width="7.5703125" style="1" customWidth="1"/>
    <col min="2064" max="2064" width="6.140625" style="1" customWidth="1"/>
    <col min="2065" max="2065" width="6.42578125" style="1" customWidth="1"/>
    <col min="2066" max="2066" width="7.5703125" style="1" customWidth="1"/>
    <col min="2067" max="2067" width="1.85546875" style="1" customWidth="1"/>
    <col min="2068" max="2304" width="9.140625" style="1"/>
    <col min="2305" max="2305" width="7" style="1" customWidth="1"/>
    <col min="2306" max="2306" width="24.140625" style="1" customWidth="1"/>
    <col min="2307" max="2310" width="7.5703125" style="1" customWidth="1"/>
    <col min="2311" max="2311" width="7" style="1" customWidth="1"/>
    <col min="2312" max="2314" width="7.5703125" style="1" customWidth="1"/>
    <col min="2315" max="2315" width="5.85546875" style="1" customWidth="1"/>
    <col min="2316" max="2316" width="6.7109375" style="1" customWidth="1"/>
    <col min="2317" max="2317" width="6.5703125" style="1" customWidth="1"/>
    <col min="2318" max="2319" width="7.5703125" style="1" customWidth="1"/>
    <col min="2320" max="2320" width="6.140625" style="1" customWidth="1"/>
    <col min="2321" max="2321" width="6.42578125" style="1" customWidth="1"/>
    <col min="2322" max="2322" width="7.5703125" style="1" customWidth="1"/>
    <col min="2323" max="2323" width="1.85546875" style="1" customWidth="1"/>
    <col min="2324" max="2560" width="9.140625" style="1"/>
    <col min="2561" max="2561" width="7" style="1" customWidth="1"/>
    <col min="2562" max="2562" width="24.140625" style="1" customWidth="1"/>
    <col min="2563" max="2566" width="7.5703125" style="1" customWidth="1"/>
    <col min="2567" max="2567" width="7" style="1" customWidth="1"/>
    <col min="2568" max="2570" width="7.5703125" style="1" customWidth="1"/>
    <col min="2571" max="2571" width="5.85546875" style="1" customWidth="1"/>
    <col min="2572" max="2572" width="6.7109375" style="1" customWidth="1"/>
    <col min="2573" max="2573" width="6.5703125" style="1" customWidth="1"/>
    <col min="2574" max="2575" width="7.5703125" style="1" customWidth="1"/>
    <col min="2576" max="2576" width="6.140625" style="1" customWidth="1"/>
    <col min="2577" max="2577" width="6.42578125" style="1" customWidth="1"/>
    <col min="2578" max="2578" width="7.5703125" style="1" customWidth="1"/>
    <col min="2579" max="2579" width="1.85546875" style="1" customWidth="1"/>
    <col min="2580" max="2816" width="9.140625" style="1"/>
    <col min="2817" max="2817" width="7" style="1" customWidth="1"/>
    <col min="2818" max="2818" width="24.140625" style="1" customWidth="1"/>
    <col min="2819" max="2822" width="7.5703125" style="1" customWidth="1"/>
    <col min="2823" max="2823" width="7" style="1" customWidth="1"/>
    <col min="2824" max="2826" width="7.5703125" style="1" customWidth="1"/>
    <col min="2827" max="2827" width="5.85546875" style="1" customWidth="1"/>
    <col min="2828" max="2828" width="6.7109375" style="1" customWidth="1"/>
    <col min="2829" max="2829" width="6.5703125" style="1" customWidth="1"/>
    <col min="2830" max="2831" width="7.5703125" style="1" customWidth="1"/>
    <col min="2832" max="2832" width="6.140625" style="1" customWidth="1"/>
    <col min="2833" max="2833" width="6.42578125" style="1" customWidth="1"/>
    <col min="2834" max="2834" width="7.5703125" style="1" customWidth="1"/>
    <col min="2835" max="2835" width="1.85546875" style="1" customWidth="1"/>
    <col min="2836" max="3072" width="9.140625" style="1"/>
    <col min="3073" max="3073" width="7" style="1" customWidth="1"/>
    <col min="3074" max="3074" width="24.140625" style="1" customWidth="1"/>
    <col min="3075" max="3078" width="7.5703125" style="1" customWidth="1"/>
    <col min="3079" max="3079" width="7" style="1" customWidth="1"/>
    <col min="3080" max="3082" width="7.5703125" style="1" customWidth="1"/>
    <col min="3083" max="3083" width="5.85546875" style="1" customWidth="1"/>
    <col min="3084" max="3084" width="6.7109375" style="1" customWidth="1"/>
    <col min="3085" max="3085" width="6.5703125" style="1" customWidth="1"/>
    <col min="3086" max="3087" width="7.5703125" style="1" customWidth="1"/>
    <col min="3088" max="3088" width="6.140625" style="1" customWidth="1"/>
    <col min="3089" max="3089" width="6.42578125" style="1" customWidth="1"/>
    <col min="3090" max="3090" width="7.5703125" style="1" customWidth="1"/>
    <col min="3091" max="3091" width="1.85546875" style="1" customWidth="1"/>
    <col min="3092" max="3328" width="9.140625" style="1"/>
    <col min="3329" max="3329" width="7" style="1" customWidth="1"/>
    <col min="3330" max="3330" width="24.140625" style="1" customWidth="1"/>
    <col min="3331" max="3334" width="7.5703125" style="1" customWidth="1"/>
    <col min="3335" max="3335" width="7" style="1" customWidth="1"/>
    <col min="3336" max="3338" width="7.5703125" style="1" customWidth="1"/>
    <col min="3339" max="3339" width="5.85546875" style="1" customWidth="1"/>
    <col min="3340" max="3340" width="6.7109375" style="1" customWidth="1"/>
    <col min="3341" max="3341" width="6.5703125" style="1" customWidth="1"/>
    <col min="3342" max="3343" width="7.5703125" style="1" customWidth="1"/>
    <col min="3344" max="3344" width="6.140625" style="1" customWidth="1"/>
    <col min="3345" max="3345" width="6.42578125" style="1" customWidth="1"/>
    <col min="3346" max="3346" width="7.5703125" style="1" customWidth="1"/>
    <col min="3347" max="3347" width="1.85546875" style="1" customWidth="1"/>
    <col min="3348" max="3584" width="9.140625" style="1"/>
    <col min="3585" max="3585" width="7" style="1" customWidth="1"/>
    <col min="3586" max="3586" width="24.140625" style="1" customWidth="1"/>
    <col min="3587" max="3590" width="7.5703125" style="1" customWidth="1"/>
    <col min="3591" max="3591" width="7" style="1" customWidth="1"/>
    <col min="3592" max="3594" width="7.5703125" style="1" customWidth="1"/>
    <col min="3595" max="3595" width="5.85546875" style="1" customWidth="1"/>
    <col min="3596" max="3596" width="6.7109375" style="1" customWidth="1"/>
    <col min="3597" max="3597" width="6.5703125" style="1" customWidth="1"/>
    <col min="3598" max="3599" width="7.5703125" style="1" customWidth="1"/>
    <col min="3600" max="3600" width="6.140625" style="1" customWidth="1"/>
    <col min="3601" max="3601" width="6.42578125" style="1" customWidth="1"/>
    <col min="3602" max="3602" width="7.5703125" style="1" customWidth="1"/>
    <col min="3603" max="3603" width="1.85546875" style="1" customWidth="1"/>
    <col min="3604" max="3840" width="9.140625" style="1"/>
    <col min="3841" max="3841" width="7" style="1" customWidth="1"/>
    <col min="3842" max="3842" width="24.140625" style="1" customWidth="1"/>
    <col min="3843" max="3846" width="7.5703125" style="1" customWidth="1"/>
    <col min="3847" max="3847" width="7" style="1" customWidth="1"/>
    <col min="3848" max="3850" width="7.5703125" style="1" customWidth="1"/>
    <col min="3851" max="3851" width="5.85546875" style="1" customWidth="1"/>
    <col min="3852" max="3852" width="6.7109375" style="1" customWidth="1"/>
    <col min="3853" max="3853" width="6.5703125" style="1" customWidth="1"/>
    <col min="3854" max="3855" width="7.5703125" style="1" customWidth="1"/>
    <col min="3856" max="3856" width="6.140625" style="1" customWidth="1"/>
    <col min="3857" max="3857" width="6.42578125" style="1" customWidth="1"/>
    <col min="3858" max="3858" width="7.5703125" style="1" customWidth="1"/>
    <col min="3859" max="3859" width="1.85546875" style="1" customWidth="1"/>
    <col min="3860" max="4096" width="9.140625" style="1"/>
    <col min="4097" max="4097" width="7" style="1" customWidth="1"/>
    <col min="4098" max="4098" width="24.140625" style="1" customWidth="1"/>
    <col min="4099" max="4102" width="7.5703125" style="1" customWidth="1"/>
    <col min="4103" max="4103" width="7" style="1" customWidth="1"/>
    <col min="4104" max="4106" width="7.5703125" style="1" customWidth="1"/>
    <col min="4107" max="4107" width="5.85546875" style="1" customWidth="1"/>
    <col min="4108" max="4108" width="6.7109375" style="1" customWidth="1"/>
    <col min="4109" max="4109" width="6.5703125" style="1" customWidth="1"/>
    <col min="4110" max="4111" width="7.5703125" style="1" customWidth="1"/>
    <col min="4112" max="4112" width="6.140625" style="1" customWidth="1"/>
    <col min="4113" max="4113" width="6.42578125" style="1" customWidth="1"/>
    <col min="4114" max="4114" width="7.5703125" style="1" customWidth="1"/>
    <col min="4115" max="4115" width="1.85546875" style="1" customWidth="1"/>
    <col min="4116" max="4352" width="9.140625" style="1"/>
    <col min="4353" max="4353" width="7" style="1" customWidth="1"/>
    <col min="4354" max="4354" width="24.140625" style="1" customWidth="1"/>
    <col min="4355" max="4358" width="7.5703125" style="1" customWidth="1"/>
    <col min="4359" max="4359" width="7" style="1" customWidth="1"/>
    <col min="4360" max="4362" width="7.5703125" style="1" customWidth="1"/>
    <col min="4363" max="4363" width="5.85546875" style="1" customWidth="1"/>
    <col min="4364" max="4364" width="6.7109375" style="1" customWidth="1"/>
    <col min="4365" max="4365" width="6.5703125" style="1" customWidth="1"/>
    <col min="4366" max="4367" width="7.5703125" style="1" customWidth="1"/>
    <col min="4368" max="4368" width="6.140625" style="1" customWidth="1"/>
    <col min="4369" max="4369" width="6.42578125" style="1" customWidth="1"/>
    <col min="4370" max="4370" width="7.5703125" style="1" customWidth="1"/>
    <col min="4371" max="4371" width="1.85546875" style="1" customWidth="1"/>
    <col min="4372" max="4608" width="9.140625" style="1"/>
    <col min="4609" max="4609" width="7" style="1" customWidth="1"/>
    <col min="4610" max="4610" width="24.140625" style="1" customWidth="1"/>
    <col min="4611" max="4614" width="7.5703125" style="1" customWidth="1"/>
    <col min="4615" max="4615" width="7" style="1" customWidth="1"/>
    <col min="4616" max="4618" width="7.5703125" style="1" customWidth="1"/>
    <col min="4619" max="4619" width="5.85546875" style="1" customWidth="1"/>
    <col min="4620" max="4620" width="6.7109375" style="1" customWidth="1"/>
    <col min="4621" max="4621" width="6.5703125" style="1" customWidth="1"/>
    <col min="4622" max="4623" width="7.5703125" style="1" customWidth="1"/>
    <col min="4624" max="4624" width="6.140625" style="1" customWidth="1"/>
    <col min="4625" max="4625" width="6.42578125" style="1" customWidth="1"/>
    <col min="4626" max="4626" width="7.5703125" style="1" customWidth="1"/>
    <col min="4627" max="4627" width="1.85546875" style="1" customWidth="1"/>
    <col min="4628" max="4864" width="9.140625" style="1"/>
    <col min="4865" max="4865" width="7" style="1" customWidth="1"/>
    <col min="4866" max="4866" width="24.140625" style="1" customWidth="1"/>
    <col min="4867" max="4870" width="7.5703125" style="1" customWidth="1"/>
    <col min="4871" max="4871" width="7" style="1" customWidth="1"/>
    <col min="4872" max="4874" width="7.5703125" style="1" customWidth="1"/>
    <col min="4875" max="4875" width="5.85546875" style="1" customWidth="1"/>
    <col min="4876" max="4876" width="6.7109375" style="1" customWidth="1"/>
    <col min="4877" max="4877" width="6.5703125" style="1" customWidth="1"/>
    <col min="4878" max="4879" width="7.5703125" style="1" customWidth="1"/>
    <col min="4880" max="4880" width="6.140625" style="1" customWidth="1"/>
    <col min="4881" max="4881" width="6.42578125" style="1" customWidth="1"/>
    <col min="4882" max="4882" width="7.5703125" style="1" customWidth="1"/>
    <col min="4883" max="4883" width="1.85546875" style="1" customWidth="1"/>
    <col min="4884" max="5120" width="9.140625" style="1"/>
    <col min="5121" max="5121" width="7" style="1" customWidth="1"/>
    <col min="5122" max="5122" width="24.140625" style="1" customWidth="1"/>
    <col min="5123" max="5126" width="7.5703125" style="1" customWidth="1"/>
    <col min="5127" max="5127" width="7" style="1" customWidth="1"/>
    <col min="5128" max="5130" width="7.5703125" style="1" customWidth="1"/>
    <col min="5131" max="5131" width="5.85546875" style="1" customWidth="1"/>
    <col min="5132" max="5132" width="6.7109375" style="1" customWidth="1"/>
    <col min="5133" max="5133" width="6.5703125" style="1" customWidth="1"/>
    <col min="5134" max="5135" width="7.5703125" style="1" customWidth="1"/>
    <col min="5136" max="5136" width="6.140625" style="1" customWidth="1"/>
    <col min="5137" max="5137" width="6.42578125" style="1" customWidth="1"/>
    <col min="5138" max="5138" width="7.5703125" style="1" customWidth="1"/>
    <col min="5139" max="5139" width="1.85546875" style="1" customWidth="1"/>
    <col min="5140" max="5376" width="9.140625" style="1"/>
    <col min="5377" max="5377" width="7" style="1" customWidth="1"/>
    <col min="5378" max="5378" width="24.140625" style="1" customWidth="1"/>
    <col min="5379" max="5382" width="7.5703125" style="1" customWidth="1"/>
    <col min="5383" max="5383" width="7" style="1" customWidth="1"/>
    <col min="5384" max="5386" width="7.5703125" style="1" customWidth="1"/>
    <col min="5387" max="5387" width="5.85546875" style="1" customWidth="1"/>
    <col min="5388" max="5388" width="6.7109375" style="1" customWidth="1"/>
    <col min="5389" max="5389" width="6.5703125" style="1" customWidth="1"/>
    <col min="5390" max="5391" width="7.5703125" style="1" customWidth="1"/>
    <col min="5392" max="5392" width="6.140625" style="1" customWidth="1"/>
    <col min="5393" max="5393" width="6.42578125" style="1" customWidth="1"/>
    <col min="5394" max="5394" width="7.5703125" style="1" customWidth="1"/>
    <col min="5395" max="5395" width="1.85546875" style="1" customWidth="1"/>
    <col min="5396" max="5632" width="9.140625" style="1"/>
    <col min="5633" max="5633" width="7" style="1" customWidth="1"/>
    <col min="5634" max="5634" width="24.140625" style="1" customWidth="1"/>
    <col min="5635" max="5638" width="7.5703125" style="1" customWidth="1"/>
    <col min="5639" max="5639" width="7" style="1" customWidth="1"/>
    <col min="5640" max="5642" width="7.5703125" style="1" customWidth="1"/>
    <col min="5643" max="5643" width="5.85546875" style="1" customWidth="1"/>
    <col min="5644" max="5644" width="6.7109375" style="1" customWidth="1"/>
    <col min="5645" max="5645" width="6.5703125" style="1" customWidth="1"/>
    <col min="5646" max="5647" width="7.5703125" style="1" customWidth="1"/>
    <col min="5648" max="5648" width="6.140625" style="1" customWidth="1"/>
    <col min="5649" max="5649" width="6.42578125" style="1" customWidth="1"/>
    <col min="5650" max="5650" width="7.5703125" style="1" customWidth="1"/>
    <col min="5651" max="5651" width="1.85546875" style="1" customWidth="1"/>
    <col min="5652" max="5888" width="9.140625" style="1"/>
    <col min="5889" max="5889" width="7" style="1" customWidth="1"/>
    <col min="5890" max="5890" width="24.140625" style="1" customWidth="1"/>
    <col min="5891" max="5894" width="7.5703125" style="1" customWidth="1"/>
    <col min="5895" max="5895" width="7" style="1" customWidth="1"/>
    <col min="5896" max="5898" width="7.5703125" style="1" customWidth="1"/>
    <col min="5899" max="5899" width="5.85546875" style="1" customWidth="1"/>
    <col min="5900" max="5900" width="6.7109375" style="1" customWidth="1"/>
    <col min="5901" max="5901" width="6.5703125" style="1" customWidth="1"/>
    <col min="5902" max="5903" width="7.5703125" style="1" customWidth="1"/>
    <col min="5904" max="5904" width="6.140625" style="1" customWidth="1"/>
    <col min="5905" max="5905" width="6.42578125" style="1" customWidth="1"/>
    <col min="5906" max="5906" width="7.5703125" style="1" customWidth="1"/>
    <col min="5907" max="5907" width="1.85546875" style="1" customWidth="1"/>
    <col min="5908" max="6144" width="9.140625" style="1"/>
    <col min="6145" max="6145" width="7" style="1" customWidth="1"/>
    <col min="6146" max="6146" width="24.140625" style="1" customWidth="1"/>
    <col min="6147" max="6150" width="7.5703125" style="1" customWidth="1"/>
    <col min="6151" max="6151" width="7" style="1" customWidth="1"/>
    <col min="6152" max="6154" width="7.5703125" style="1" customWidth="1"/>
    <col min="6155" max="6155" width="5.85546875" style="1" customWidth="1"/>
    <col min="6156" max="6156" width="6.7109375" style="1" customWidth="1"/>
    <col min="6157" max="6157" width="6.5703125" style="1" customWidth="1"/>
    <col min="6158" max="6159" width="7.5703125" style="1" customWidth="1"/>
    <col min="6160" max="6160" width="6.140625" style="1" customWidth="1"/>
    <col min="6161" max="6161" width="6.42578125" style="1" customWidth="1"/>
    <col min="6162" max="6162" width="7.5703125" style="1" customWidth="1"/>
    <col min="6163" max="6163" width="1.85546875" style="1" customWidth="1"/>
    <col min="6164" max="6400" width="9.140625" style="1"/>
    <col min="6401" max="6401" width="7" style="1" customWidth="1"/>
    <col min="6402" max="6402" width="24.140625" style="1" customWidth="1"/>
    <col min="6403" max="6406" width="7.5703125" style="1" customWidth="1"/>
    <col min="6407" max="6407" width="7" style="1" customWidth="1"/>
    <col min="6408" max="6410" width="7.5703125" style="1" customWidth="1"/>
    <col min="6411" max="6411" width="5.85546875" style="1" customWidth="1"/>
    <col min="6412" max="6412" width="6.7109375" style="1" customWidth="1"/>
    <col min="6413" max="6413" width="6.5703125" style="1" customWidth="1"/>
    <col min="6414" max="6415" width="7.5703125" style="1" customWidth="1"/>
    <col min="6416" max="6416" width="6.140625" style="1" customWidth="1"/>
    <col min="6417" max="6417" width="6.42578125" style="1" customWidth="1"/>
    <col min="6418" max="6418" width="7.5703125" style="1" customWidth="1"/>
    <col min="6419" max="6419" width="1.85546875" style="1" customWidth="1"/>
    <col min="6420" max="6656" width="9.140625" style="1"/>
    <col min="6657" max="6657" width="7" style="1" customWidth="1"/>
    <col min="6658" max="6658" width="24.140625" style="1" customWidth="1"/>
    <col min="6659" max="6662" width="7.5703125" style="1" customWidth="1"/>
    <col min="6663" max="6663" width="7" style="1" customWidth="1"/>
    <col min="6664" max="6666" width="7.5703125" style="1" customWidth="1"/>
    <col min="6667" max="6667" width="5.85546875" style="1" customWidth="1"/>
    <col min="6668" max="6668" width="6.7109375" style="1" customWidth="1"/>
    <col min="6669" max="6669" width="6.5703125" style="1" customWidth="1"/>
    <col min="6670" max="6671" width="7.5703125" style="1" customWidth="1"/>
    <col min="6672" max="6672" width="6.140625" style="1" customWidth="1"/>
    <col min="6673" max="6673" width="6.42578125" style="1" customWidth="1"/>
    <col min="6674" max="6674" width="7.5703125" style="1" customWidth="1"/>
    <col min="6675" max="6675" width="1.85546875" style="1" customWidth="1"/>
    <col min="6676" max="6912" width="9.140625" style="1"/>
    <col min="6913" max="6913" width="7" style="1" customWidth="1"/>
    <col min="6914" max="6914" width="24.140625" style="1" customWidth="1"/>
    <col min="6915" max="6918" width="7.5703125" style="1" customWidth="1"/>
    <col min="6919" max="6919" width="7" style="1" customWidth="1"/>
    <col min="6920" max="6922" width="7.5703125" style="1" customWidth="1"/>
    <col min="6923" max="6923" width="5.85546875" style="1" customWidth="1"/>
    <col min="6924" max="6924" width="6.7109375" style="1" customWidth="1"/>
    <col min="6925" max="6925" width="6.5703125" style="1" customWidth="1"/>
    <col min="6926" max="6927" width="7.5703125" style="1" customWidth="1"/>
    <col min="6928" max="6928" width="6.140625" style="1" customWidth="1"/>
    <col min="6929" max="6929" width="6.42578125" style="1" customWidth="1"/>
    <col min="6930" max="6930" width="7.5703125" style="1" customWidth="1"/>
    <col min="6931" max="6931" width="1.85546875" style="1" customWidth="1"/>
    <col min="6932" max="7168" width="9.140625" style="1"/>
    <col min="7169" max="7169" width="7" style="1" customWidth="1"/>
    <col min="7170" max="7170" width="24.140625" style="1" customWidth="1"/>
    <col min="7171" max="7174" width="7.5703125" style="1" customWidth="1"/>
    <col min="7175" max="7175" width="7" style="1" customWidth="1"/>
    <col min="7176" max="7178" width="7.5703125" style="1" customWidth="1"/>
    <col min="7179" max="7179" width="5.85546875" style="1" customWidth="1"/>
    <col min="7180" max="7180" width="6.7109375" style="1" customWidth="1"/>
    <col min="7181" max="7181" width="6.5703125" style="1" customWidth="1"/>
    <col min="7182" max="7183" width="7.5703125" style="1" customWidth="1"/>
    <col min="7184" max="7184" width="6.140625" style="1" customWidth="1"/>
    <col min="7185" max="7185" width="6.42578125" style="1" customWidth="1"/>
    <col min="7186" max="7186" width="7.5703125" style="1" customWidth="1"/>
    <col min="7187" max="7187" width="1.85546875" style="1" customWidth="1"/>
    <col min="7188" max="7424" width="9.140625" style="1"/>
    <col min="7425" max="7425" width="7" style="1" customWidth="1"/>
    <col min="7426" max="7426" width="24.140625" style="1" customWidth="1"/>
    <col min="7427" max="7430" width="7.5703125" style="1" customWidth="1"/>
    <col min="7431" max="7431" width="7" style="1" customWidth="1"/>
    <col min="7432" max="7434" width="7.5703125" style="1" customWidth="1"/>
    <col min="7435" max="7435" width="5.85546875" style="1" customWidth="1"/>
    <col min="7436" max="7436" width="6.7109375" style="1" customWidth="1"/>
    <col min="7437" max="7437" width="6.5703125" style="1" customWidth="1"/>
    <col min="7438" max="7439" width="7.5703125" style="1" customWidth="1"/>
    <col min="7440" max="7440" width="6.140625" style="1" customWidth="1"/>
    <col min="7441" max="7441" width="6.42578125" style="1" customWidth="1"/>
    <col min="7442" max="7442" width="7.5703125" style="1" customWidth="1"/>
    <col min="7443" max="7443" width="1.85546875" style="1" customWidth="1"/>
    <col min="7444" max="7680" width="9.140625" style="1"/>
    <col min="7681" max="7681" width="7" style="1" customWidth="1"/>
    <col min="7682" max="7682" width="24.140625" style="1" customWidth="1"/>
    <col min="7683" max="7686" width="7.5703125" style="1" customWidth="1"/>
    <col min="7687" max="7687" width="7" style="1" customWidth="1"/>
    <col min="7688" max="7690" width="7.5703125" style="1" customWidth="1"/>
    <col min="7691" max="7691" width="5.85546875" style="1" customWidth="1"/>
    <col min="7692" max="7692" width="6.7109375" style="1" customWidth="1"/>
    <col min="7693" max="7693" width="6.5703125" style="1" customWidth="1"/>
    <col min="7694" max="7695" width="7.5703125" style="1" customWidth="1"/>
    <col min="7696" max="7696" width="6.140625" style="1" customWidth="1"/>
    <col min="7697" max="7697" width="6.42578125" style="1" customWidth="1"/>
    <col min="7698" max="7698" width="7.5703125" style="1" customWidth="1"/>
    <col min="7699" max="7699" width="1.85546875" style="1" customWidth="1"/>
    <col min="7700" max="7936" width="9.140625" style="1"/>
    <col min="7937" max="7937" width="7" style="1" customWidth="1"/>
    <col min="7938" max="7938" width="24.140625" style="1" customWidth="1"/>
    <col min="7939" max="7942" width="7.5703125" style="1" customWidth="1"/>
    <col min="7943" max="7943" width="7" style="1" customWidth="1"/>
    <col min="7944" max="7946" width="7.5703125" style="1" customWidth="1"/>
    <col min="7947" max="7947" width="5.85546875" style="1" customWidth="1"/>
    <col min="7948" max="7948" width="6.7109375" style="1" customWidth="1"/>
    <col min="7949" max="7949" width="6.5703125" style="1" customWidth="1"/>
    <col min="7950" max="7951" width="7.5703125" style="1" customWidth="1"/>
    <col min="7952" max="7952" width="6.140625" style="1" customWidth="1"/>
    <col min="7953" max="7953" width="6.42578125" style="1" customWidth="1"/>
    <col min="7954" max="7954" width="7.5703125" style="1" customWidth="1"/>
    <col min="7955" max="7955" width="1.85546875" style="1" customWidth="1"/>
    <col min="7956" max="8192" width="9.140625" style="1"/>
    <col min="8193" max="8193" width="7" style="1" customWidth="1"/>
    <col min="8194" max="8194" width="24.140625" style="1" customWidth="1"/>
    <col min="8195" max="8198" width="7.5703125" style="1" customWidth="1"/>
    <col min="8199" max="8199" width="7" style="1" customWidth="1"/>
    <col min="8200" max="8202" width="7.5703125" style="1" customWidth="1"/>
    <col min="8203" max="8203" width="5.85546875" style="1" customWidth="1"/>
    <col min="8204" max="8204" width="6.7109375" style="1" customWidth="1"/>
    <col min="8205" max="8205" width="6.5703125" style="1" customWidth="1"/>
    <col min="8206" max="8207" width="7.5703125" style="1" customWidth="1"/>
    <col min="8208" max="8208" width="6.140625" style="1" customWidth="1"/>
    <col min="8209" max="8209" width="6.42578125" style="1" customWidth="1"/>
    <col min="8210" max="8210" width="7.5703125" style="1" customWidth="1"/>
    <col min="8211" max="8211" width="1.85546875" style="1" customWidth="1"/>
    <col min="8212" max="8448" width="9.140625" style="1"/>
    <col min="8449" max="8449" width="7" style="1" customWidth="1"/>
    <col min="8450" max="8450" width="24.140625" style="1" customWidth="1"/>
    <col min="8451" max="8454" width="7.5703125" style="1" customWidth="1"/>
    <col min="8455" max="8455" width="7" style="1" customWidth="1"/>
    <col min="8456" max="8458" width="7.5703125" style="1" customWidth="1"/>
    <col min="8459" max="8459" width="5.85546875" style="1" customWidth="1"/>
    <col min="8460" max="8460" width="6.7109375" style="1" customWidth="1"/>
    <col min="8461" max="8461" width="6.5703125" style="1" customWidth="1"/>
    <col min="8462" max="8463" width="7.5703125" style="1" customWidth="1"/>
    <col min="8464" max="8464" width="6.140625" style="1" customWidth="1"/>
    <col min="8465" max="8465" width="6.42578125" style="1" customWidth="1"/>
    <col min="8466" max="8466" width="7.5703125" style="1" customWidth="1"/>
    <col min="8467" max="8467" width="1.85546875" style="1" customWidth="1"/>
    <col min="8468" max="8704" width="9.140625" style="1"/>
    <col min="8705" max="8705" width="7" style="1" customWidth="1"/>
    <col min="8706" max="8706" width="24.140625" style="1" customWidth="1"/>
    <col min="8707" max="8710" width="7.5703125" style="1" customWidth="1"/>
    <col min="8711" max="8711" width="7" style="1" customWidth="1"/>
    <col min="8712" max="8714" width="7.5703125" style="1" customWidth="1"/>
    <col min="8715" max="8715" width="5.85546875" style="1" customWidth="1"/>
    <col min="8716" max="8716" width="6.7109375" style="1" customWidth="1"/>
    <col min="8717" max="8717" width="6.5703125" style="1" customWidth="1"/>
    <col min="8718" max="8719" width="7.5703125" style="1" customWidth="1"/>
    <col min="8720" max="8720" width="6.140625" style="1" customWidth="1"/>
    <col min="8721" max="8721" width="6.42578125" style="1" customWidth="1"/>
    <col min="8722" max="8722" width="7.5703125" style="1" customWidth="1"/>
    <col min="8723" max="8723" width="1.85546875" style="1" customWidth="1"/>
    <col min="8724" max="8960" width="9.140625" style="1"/>
    <col min="8961" max="8961" width="7" style="1" customWidth="1"/>
    <col min="8962" max="8962" width="24.140625" style="1" customWidth="1"/>
    <col min="8963" max="8966" width="7.5703125" style="1" customWidth="1"/>
    <col min="8967" max="8967" width="7" style="1" customWidth="1"/>
    <col min="8968" max="8970" width="7.5703125" style="1" customWidth="1"/>
    <col min="8971" max="8971" width="5.85546875" style="1" customWidth="1"/>
    <col min="8972" max="8972" width="6.7109375" style="1" customWidth="1"/>
    <col min="8973" max="8973" width="6.5703125" style="1" customWidth="1"/>
    <col min="8974" max="8975" width="7.5703125" style="1" customWidth="1"/>
    <col min="8976" max="8976" width="6.140625" style="1" customWidth="1"/>
    <col min="8977" max="8977" width="6.42578125" style="1" customWidth="1"/>
    <col min="8978" max="8978" width="7.5703125" style="1" customWidth="1"/>
    <col min="8979" max="8979" width="1.85546875" style="1" customWidth="1"/>
    <col min="8980" max="9216" width="9.140625" style="1"/>
    <col min="9217" max="9217" width="7" style="1" customWidth="1"/>
    <col min="9218" max="9218" width="24.140625" style="1" customWidth="1"/>
    <col min="9219" max="9222" width="7.5703125" style="1" customWidth="1"/>
    <col min="9223" max="9223" width="7" style="1" customWidth="1"/>
    <col min="9224" max="9226" width="7.5703125" style="1" customWidth="1"/>
    <col min="9227" max="9227" width="5.85546875" style="1" customWidth="1"/>
    <col min="9228" max="9228" width="6.7109375" style="1" customWidth="1"/>
    <col min="9229" max="9229" width="6.5703125" style="1" customWidth="1"/>
    <col min="9230" max="9231" width="7.5703125" style="1" customWidth="1"/>
    <col min="9232" max="9232" width="6.140625" style="1" customWidth="1"/>
    <col min="9233" max="9233" width="6.42578125" style="1" customWidth="1"/>
    <col min="9234" max="9234" width="7.5703125" style="1" customWidth="1"/>
    <col min="9235" max="9235" width="1.85546875" style="1" customWidth="1"/>
    <col min="9236" max="9472" width="9.140625" style="1"/>
    <col min="9473" max="9473" width="7" style="1" customWidth="1"/>
    <col min="9474" max="9474" width="24.140625" style="1" customWidth="1"/>
    <col min="9475" max="9478" width="7.5703125" style="1" customWidth="1"/>
    <col min="9479" max="9479" width="7" style="1" customWidth="1"/>
    <col min="9480" max="9482" width="7.5703125" style="1" customWidth="1"/>
    <col min="9483" max="9483" width="5.85546875" style="1" customWidth="1"/>
    <col min="9484" max="9484" width="6.7109375" style="1" customWidth="1"/>
    <col min="9485" max="9485" width="6.5703125" style="1" customWidth="1"/>
    <col min="9486" max="9487" width="7.5703125" style="1" customWidth="1"/>
    <col min="9488" max="9488" width="6.140625" style="1" customWidth="1"/>
    <col min="9489" max="9489" width="6.42578125" style="1" customWidth="1"/>
    <col min="9490" max="9490" width="7.5703125" style="1" customWidth="1"/>
    <col min="9491" max="9491" width="1.85546875" style="1" customWidth="1"/>
    <col min="9492" max="9728" width="9.140625" style="1"/>
    <col min="9729" max="9729" width="7" style="1" customWidth="1"/>
    <col min="9730" max="9730" width="24.140625" style="1" customWidth="1"/>
    <col min="9731" max="9734" width="7.5703125" style="1" customWidth="1"/>
    <col min="9735" max="9735" width="7" style="1" customWidth="1"/>
    <col min="9736" max="9738" width="7.5703125" style="1" customWidth="1"/>
    <col min="9739" max="9739" width="5.85546875" style="1" customWidth="1"/>
    <col min="9740" max="9740" width="6.7109375" style="1" customWidth="1"/>
    <col min="9741" max="9741" width="6.5703125" style="1" customWidth="1"/>
    <col min="9742" max="9743" width="7.5703125" style="1" customWidth="1"/>
    <col min="9744" max="9744" width="6.140625" style="1" customWidth="1"/>
    <col min="9745" max="9745" width="6.42578125" style="1" customWidth="1"/>
    <col min="9746" max="9746" width="7.5703125" style="1" customWidth="1"/>
    <col min="9747" max="9747" width="1.85546875" style="1" customWidth="1"/>
    <col min="9748" max="9984" width="9.140625" style="1"/>
    <col min="9985" max="9985" width="7" style="1" customWidth="1"/>
    <col min="9986" max="9986" width="24.140625" style="1" customWidth="1"/>
    <col min="9987" max="9990" width="7.5703125" style="1" customWidth="1"/>
    <col min="9991" max="9991" width="7" style="1" customWidth="1"/>
    <col min="9992" max="9994" width="7.5703125" style="1" customWidth="1"/>
    <col min="9995" max="9995" width="5.85546875" style="1" customWidth="1"/>
    <col min="9996" max="9996" width="6.7109375" style="1" customWidth="1"/>
    <col min="9997" max="9997" width="6.5703125" style="1" customWidth="1"/>
    <col min="9998" max="9999" width="7.5703125" style="1" customWidth="1"/>
    <col min="10000" max="10000" width="6.140625" style="1" customWidth="1"/>
    <col min="10001" max="10001" width="6.42578125" style="1" customWidth="1"/>
    <col min="10002" max="10002" width="7.5703125" style="1" customWidth="1"/>
    <col min="10003" max="10003" width="1.85546875" style="1" customWidth="1"/>
    <col min="10004" max="10240" width="9.140625" style="1"/>
    <col min="10241" max="10241" width="7" style="1" customWidth="1"/>
    <col min="10242" max="10242" width="24.140625" style="1" customWidth="1"/>
    <col min="10243" max="10246" width="7.5703125" style="1" customWidth="1"/>
    <col min="10247" max="10247" width="7" style="1" customWidth="1"/>
    <col min="10248" max="10250" width="7.5703125" style="1" customWidth="1"/>
    <col min="10251" max="10251" width="5.85546875" style="1" customWidth="1"/>
    <col min="10252" max="10252" width="6.7109375" style="1" customWidth="1"/>
    <col min="10253" max="10253" width="6.5703125" style="1" customWidth="1"/>
    <col min="10254" max="10255" width="7.5703125" style="1" customWidth="1"/>
    <col min="10256" max="10256" width="6.140625" style="1" customWidth="1"/>
    <col min="10257" max="10257" width="6.42578125" style="1" customWidth="1"/>
    <col min="10258" max="10258" width="7.5703125" style="1" customWidth="1"/>
    <col min="10259" max="10259" width="1.85546875" style="1" customWidth="1"/>
    <col min="10260" max="10496" width="9.140625" style="1"/>
    <col min="10497" max="10497" width="7" style="1" customWidth="1"/>
    <col min="10498" max="10498" width="24.140625" style="1" customWidth="1"/>
    <col min="10499" max="10502" width="7.5703125" style="1" customWidth="1"/>
    <col min="10503" max="10503" width="7" style="1" customWidth="1"/>
    <col min="10504" max="10506" width="7.5703125" style="1" customWidth="1"/>
    <col min="10507" max="10507" width="5.85546875" style="1" customWidth="1"/>
    <col min="10508" max="10508" width="6.7109375" style="1" customWidth="1"/>
    <col min="10509" max="10509" width="6.5703125" style="1" customWidth="1"/>
    <col min="10510" max="10511" width="7.5703125" style="1" customWidth="1"/>
    <col min="10512" max="10512" width="6.140625" style="1" customWidth="1"/>
    <col min="10513" max="10513" width="6.42578125" style="1" customWidth="1"/>
    <col min="10514" max="10514" width="7.5703125" style="1" customWidth="1"/>
    <col min="10515" max="10515" width="1.85546875" style="1" customWidth="1"/>
    <col min="10516" max="10752" width="9.140625" style="1"/>
    <col min="10753" max="10753" width="7" style="1" customWidth="1"/>
    <col min="10754" max="10754" width="24.140625" style="1" customWidth="1"/>
    <col min="10755" max="10758" width="7.5703125" style="1" customWidth="1"/>
    <col min="10759" max="10759" width="7" style="1" customWidth="1"/>
    <col min="10760" max="10762" width="7.5703125" style="1" customWidth="1"/>
    <col min="10763" max="10763" width="5.85546875" style="1" customWidth="1"/>
    <col min="10764" max="10764" width="6.7109375" style="1" customWidth="1"/>
    <col min="10765" max="10765" width="6.5703125" style="1" customWidth="1"/>
    <col min="10766" max="10767" width="7.5703125" style="1" customWidth="1"/>
    <col min="10768" max="10768" width="6.140625" style="1" customWidth="1"/>
    <col min="10769" max="10769" width="6.42578125" style="1" customWidth="1"/>
    <col min="10770" max="10770" width="7.5703125" style="1" customWidth="1"/>
    <col min="10771" max="10771" width="1.85546875" style="1" customWidth="1"/>
    <col min="10772" max="11008" width="9.140625" style="1"/>
    <col min="11009" max="11009" width="7" style="1" customWidth="1"/>
    <col min="11010" max="11010" width="24.140625" style="1" customWidth="1"/>
    <col min="11011" max="11014" width="7.5703125" style="1" customWidth="1"/>
    <col min="11015" max="11015" width="7" style="1" customWidth="1"/>
    <col min="11016" max="11018" width="7.5703125" style="1" customWidth="1"/>
    <col min="11019" max="11019" width="5.85546875" style="1" customWidth="1"/>
    <col min="11020" max="11020" width="6.7109375" style="1" customWidth="1"/>
    <col min="11021" max="11021" width="6.5703125" style="1" customWidth="1"/>
    <col min="11022" max="11023" width="7.5703125" style="1" customWidth="1"/>
    <col min="11024" max="11024" width="6.140625" style="1" customWidth="1"/>
    <col min="11025" max="11025" width="6.42578125" style="1" customWidth="1"/>
    <col min="11026" max="11026" width="7.5703125" style="1" customWidth="1"/>
    <col min="11027" max="11027" width="1.85546875" style="1" customWidth="1"/>
    <col min="11028" max="11264" width="9.140625" style="1"/>
    <col min="11265" max="11265" width="7" style="1" customWidth="1"/>
    <col min="11266" max="11266" width="24.140625" style="1" customWidth="1"/>
    <col min="11267" max="11270" width="7.5703125" style="1" customWidth="1"/>
    <col min="11271" max="11271" width="7" style="1" customWidth="1"/>
    <col min="11272" max="11274" width="7.5703125" style="1" customWidth="1"/>
    <col min="11275" max="11275" width="5.85546875" style="1" customWidth="1"/>
    <col min="11276" max="11276" width="6.7109375" style="1" customWidth="1"/>
    <col min="11277" max="11277" width="6.5703125" style="1" customWidth="1"/>
    <col min="11278" max="11279" width="7.5703125" style="1" customWidth="1"/>
    <col min="11280" max="11280" width="6.140625" style="1" customWidth="1"/>
    <col min="11281" max="11281" width="6.42578125" style="1" customWidth="1"/>
    <col min="11282" max="11282" width="7.5703125" style="1" customWidth="1"/>
    <col min="11283" max="11283" width="1.85546875" style="1" customWidth="1"/>
    <col min="11284" max="11520" width="9.140625" style="1"/>
    <col min="11521" max="11521" width="7" style="1" customWidth="1"/>
    <col min="11522" max="11522" width="24.140625" style="1" customWidth="1"/>
    <col min="11523" max="11526" width="7.5703125" style="1" customWidth="1"/>
    <col min="11527" max="11527" width="7" style="1" customWidth="1"/>
    <col min="11528" max="11530" width="7.5703125" style="1" customWidth="1"/>
    <col min="11531" max="11531" width="5.85546875" style="1" customWidth="1"/>
    <col min="11532" max="11532" width="6.7109375" style="1" customWidth="1"/>
    <col min="11533" max="11533" width="6.5703125" style="1" customWidth="1"/>
    <col min="11534" max="11535" width="7.5703125" style="1" customWidth="1"/>
    <col min="11536" max="11536" width="6.140625" style="1" customWidth="1"/>
    <col min="11537" max="11537" width="6.42578125" style="1" customWidth="1"/>
    <col min="11538" max="11538" width="7.5703125" style="1" customWidth="1"/>
    <col min="11539" max="11539" width="1.85546875" style="1" customWidth="1"/>
    <col min="11540" max="11776" width="9.140625" style="1"/>
    <col min="11777" max="11777" width="7" style="1" customWidth="1"/>
    <col min="11778" max="11778" width="24.140625" style="1" customWidth="1"/>
    <col min="11779" max="11782" width="7.5703125" style="1" customWidth="1"/>
    <col min="11783" max="11783" width="7" style="1" customWidth="1"/>
    <col min="11784" max="11786" width="7.5703125" style="1" customWidth="1"/>
    <col min="11787" max="11787" width="5.85546875" style="1" customWidth="1"/>
    <col min="11788" max="11788" width="6.7109375" style="1" customWidth="1"/>
    <col min="11789" max="11789" width="6.5703125" style="1" customWidth="1"/>
    <col min="11790" max="11791" width="7.5703125" style="1" customWidth="1"/>
    <col min="11792" max="11792" width="6.140625" style="1" customWidth="1"/>
    <col min="11793" max="11793" width="6.42578125" style="1" customWidth="1"/>
    <col min="11794" max="11794" width="7.5703125" style="1" customWidth="1"/>
    <col min="11795" max="11795" width="1.85546875" style="1" customWidth="1"/>
    <col min="11796" max="12032" width="9.140625" style="1"/>
    <col min="12033" max="12033" width="7" style="1" customWidth="1"/>
    <col min="12034" max="12034" width="24.140625" style="1" customWidth="1"/>
    <col min="12035" max="12038" width="7.5703125" style="1" customWidth="1"/>
    <col min="12039" max="12039" width="7" style="1" customWidth="1"/>
    <col min="12040" max="12042" width="7.5703125" style="1" customWidth="1"/>
    <col min="12043" max="12043" width="5.85546875" style="1" customWidth="1"/>
    <col min="12044" max="12044" width="6.7109375" style="1" customWidth="1"/>
    <col min="12045" max="12045" width="6.5703125" style="1" customWidth="1"/>
    <col min="12046" max="12047" width="7.5703125" style="1" customWidth="1"/>
    <col min="12048" max="12048" width="6.140625" style="1" customWidth="1"/>
    <col min="12049" max="12049" width="6.42578125" style="1" customWidth="1"/>
    <col min="12050" max="12050" width="7.5703125" style="1" customWidth="1"/>
    <col min="12051" max="12051" width="1.85546875" style="1" customWidth="1"/>
    <col min="12052" max="12288" width="9.140625" style="1"/>
    <col min="12289" max="12289" width="7" style="1" customWidth="1"/>
    <col min="12290" max="12290" width="24.140625" style="1" customWidth="1"/>
    <col min="12291" max="12294" width="7.5703125" style="1" customWidth="1"/>
    <col min="12295" max="12295" width="7" style="1" customWidth="1"/>
    <col min="12296" max="12298" width="7.5703125" style="1" customWidth="1"/>
    <col min="12299" max="12299" width="5.85546875" style="1" customWidth="1"/>
    <col min="12300" max="12300" width="6.7109375" style="1" customWidth="1"/>
    <col min="12301" max="12301" width="6.5703125" style="1" customWidth="1"/>
    <col min="12302" max="12303" width="7.5703125" style="1" customWidth="1"/>
    <col min="12304" max="12304" width="6.140625" style="1" customWidth="1"/>
    <col min="12305" max="12305" width="6.42578125" style="1" customWidth="1"/>
    <col min="12306" max="12306" width="7.5703125" style="1" customWidth="1"/>
    <col min="12307" max="12307" width="1.85546875" style="1" customWidth="1"/>
    <col min="12308" max="12544" width="9.140625" style="1"/>
    <col min="12545" max="12545" width="7" style="1" customWidth="1"/>
    <col min="12546" max="12546" width="24.140625" style="1" customWidth="1"/>
    <col min="12547" max="12550" width="7.5703125" style="1" customWidth="1"/>
    <col min="12551" max="12551" width="7" style="1" customWidth="1"/>
    <col min="12552" max="12554" width="7.5703125" style="1" customWidth="1"/>
    <col min="12555" max="12555" width="5.85546875" style="1" customWidth="1"/>
    <col min="12556" max="12556" width="6.7109375" style="1" customWidth="1"/>
    <col min="12557" max="12557" width="6.5703125" style="1" customWidth="1"/>
    <col min="12558" max="12559" width="7.5703125" style="1" customWidth="1"/>
    <col min="12560" max="12560" width="6.140625" style="1" customWidth="1"/>
    <col min="12561" max="12561" width="6.42578125" style="1" customWidth="1"/>
    <col min="12562" max="12562" width="7.5703125" style="1" customWidth="1"/>
    <col min="12563" max="12563" width="1.85546875" style="1" customWidth="1"/>
    <col min="12564" max="12800" width="9.140625" style="1"/>
    <col min="12801" max="12801" width="7" style="1" customWidth="1"/>
    <col min="12802" max="12802" width="24.140625" style="1" customWidth="1"/>
    <col min="12803" max="12806" width="7.5703125" style="1" customWidth="1"/>
    <col min="12807" max="12807" width="7" style="1" customWidth="1"/>
    <col min="12808" max="12810" width="7.5703125" style="1" customWidth="1"/>
    <col min="12811" max="12811" width="5.85546875" style="1" customWidth="1"/>
    <col min="12812" max="12812" width="6.7109375" style="1" customWidth="1"/>
    <col min="12813" max="12813" width="6.5703125" style="1" customWidth="1"/>
    <col min="12814" max="12815" width="7.5703125" style="1" customWidth="1"/>
    <col min="12816" max="12816" width="6.140625" style="1" customWidth="1"/>
    <col min="12817" max="12817" width="6.42578125" style="1" customWidth="1"/>
    <col min="12818" max="12818" width="7.5703125" style="1" customWidth="1"/>
    <col min="12819" max="12819" width="1.85546875" style="1" customWidth="1"/>
    <col min="12820" max="13056" width="9.140625" style="1"/>
    <col min="13057" max="13057" width="7" style="1" customWidth="1"/>
    <col min="13058" max="13058" width="24.140625" style="1" customWidth="1"/>
    <col min="13059" max="13062" width="7.5703125" style="1" customWidth="1"/>
    <col min="13063" max="13063" width="7" style="1" customWidth="1"/>
    <col min="13064" max="13066" width="7.5703125" style="1" customWidth="1"/>
    <col min="13067" max="13067" width="5.85546875" style="1" customWidth="1"/>
    <col min="13068" max="13068" width="6.7109375" style="1" customWidth="1"/>
    <col min="13069" max="13069" width="6.5703125" style="1" customWidth="1"/>
    <col min="13070" max="13071" width="7.5703125" style="1" customWidth="1"/>
    <col min="13072" max="13072" width="6.140625" style="1" customWidth="1"/>
    <col min="13073" max="13073" width="6.42578125" style="1" customWidth="1"/>
    <col min="13074" max="13074" width="7.5703125" style="1" customWidth="1"/>
    <col min="13075" max="13075" width="1.85546875" style="1" customWidth="1"/>
    <col min="13076" max="13312" width="9.140625" style="1"/>
    <col min="13313" max="13313" width="7" style="1" customWidth="1"/>
    <col min="13314" max="13314" width="24.140625" style="1" customWidth="1"/>
    <col min="13315" max="13318" width="7.5703125" style="1" customWidth="1"/>
    <col min="13319" max="13319" width="7" style="1" customWidth="1"/>
    <col min="13320" max="13322" width="7.5703125" style="1" customWidth="1"/>
    <col min="13323" max="13323" width="5.85546875" style="1" customWidth="1"/>
    <col min="13324" max="13324" width="6.7109375" style="1" customWidth="1"/>
    <col min="13325" max="13325" width="6.5703125" style="1" customWidth="1"/>
    <col min="13326" max="13327" width="7.5703125" style="1" customWidth="1"/>
    <col min="13328" max="13328" width="6.140625" style="1" customWidth="1"/>
    <col min="13329" max="13329" width="6.42578125" style="1" customWidth="1"/>
    <col min="13330" max="13330" width="7.5703125" style="1" customWidth="1"/>
    <col min="13331" max="13331" width="1.85546875" style="1" customWidth="1"/>
    <col min="13332" max="13568" width="9.140625" style="1"/>
    <col min="13569" max="13569" width="7" style="1" customWidth="1"/>
    <col min="13570" max="13570" width="24.140625" style="1" customWidth="1"/>
    <col min="13571" max="13574" width="7.5703125" style="1" customWidth="1"/>
    <col min="13575" max="13575" width="7" style="1" customWidth="1"/>
    <col min="13576" max="13578" width="7.5703125" style="1" customWidth="1"/>
    <col min="13579" max="13579" width="5.85546875" style="1" customWidth="1"/>
    <col min="13580" max="13580" width="6.7109375" style="1" customWidth="1"/>
    <col min="13581" max="13581" width="6.5703125" style="1" customWidth="1"/>
    <col min="13582" max="13583" width="7.5703125" style="1" customWidth="1"/>
    <col min="13584" max="13584" width="6.140625" style="1" customWidth="1"/>
    <col min="13585" max="13585" width="6.42578125" style="1" customWidth="1"/>
    <col min="13586" max="13586" width="7.5703125" style="1" customWidth="1"/>
    <col min="13587" max="13587" width="1.85546875" style="1" customWidth="1"/>
    <col min="13588" max="13824" width="9.140625" style="1"/>
    <col min="13825" max="13825" width="7" style="1" customWidth="1"/>
    <col min="13826" max="13826" width="24.140625" style="1" customWidth="1"/>
    <col min="13827" max="13830" width="7.5703125" style="1" customWidth="1"/>
    <col min="13831" max="13831" width="7" style="1" customWidth="1"/>
    <col min="13832" max="13834" width="7.5703125" style="1" customWidth="1"/>
    <col min="13835" max="13835" width="5.85546875" style="1" customWidth="1"/>
    <col min="13836" max="13836" width="6.7109375" style="1" customWidth="1"/>
    <col min="13837" max="13837" width="6.5703125" style="1" customWidth="1"/>
    <col min="13838" max="13839" width="7.5703125" style="1" customWidth="1"/>
    <col min="13840" max="13840" width="6.140625" style="1" customWidth="1"/>
    <col min="13841" max="13841" width="6.42578125" style="1" customWidth="1"/>
    <col min="13842" max="13842" width="7.5703125" style="1" customWidth="1"/>
    <col min="13843" max="13843" width="1.85546875" style="1" customWidth="1"/>
    <col min="13844" max="14080" width="9.140625" style="1"/>
    <col min="14081" max="14081" width="7" style="1" customWidth="1"/>
    <col min="14082" max="14082" width="24.140625" style="1" customWidth="1"/>
    <col min="14083" max="14086" width="7.5703125" style="1" customWidth="1"/>
    <col min="14087" max="14087" width="7" style="1" customWidth="1"/>
    <col min="14088" max="14090" width="7.5703125" style="1" customWidth="1"/>
    <col min="14091" max="14091" width="5.85546875" style="1" customWidth="1"/>
    <col min="14092" max="14092" width="6.7109375" style="1" customWidth="1"/>
    <col min="14093" max="14093" width="6.5703125" style="1" customWidth="1"/>
    <col min="14094" max="14095" width="7.5703125" style="1" customWidth="1"/>
    <col min="14096" max="14096" width="6.140625" style="1" customWidth="1"/>
    <col min="14097" max="14097" width="6.42578125" style="1" customWidth="1"/>
    <col min="14098" max="14098" width="7.5703125" style="1" customWidth="1"/>
    <col min="14099" max="14099" width="1.85546875" style="1" customWidth="1"/>
    <col min="14100" max="14336" width="9.140625" style="1"/>
    <col min="14337" max="14337" width="7" style="1" customWidth="1"/>
    <col min="14338" max="14338" width="24.140625" style="1" customWidth="1"/>
    <col min="14339" max="14342" width="7.5703125" style="1" customWidth="1"/>
    <col min="14343" max="14343" width="7" style="1" customWidth="1"/>
    <col min="14344" max="14346" width="7.5703125" style="1" customWidth="1"/>
    <col min="14347" max="14347" width="5.85546875" style="1" customWidth="1"/>
    <col min="14348" max="14348" width="6.7109375" style="1" customWidth="1"/>
    <col min="14349" max="14349" width="6.5703125" style="1" customWidth="1"/>
    <col min="14350" max="14351" width="7.5703125" style="1" customWidth="1"/>
    <col min="14352" max="14352" width="6.140625" style="1" customWidth="1"/>
    <col min="14353" max="14353" width="6.42578125" style="1" customWidth="1"/>
    <col min="14354" max="14354" width="7.5703125" style="1" customWidth="1"/>
    <col min="14355" max="14355" width="1.85546875" style="1" customWidth="1"/>
    <col min="14356" max="14592" width="9.140625" style="1"/>
    <col min="14593" max="14593" width="7" style="1" customWidth="1"/>
    <col min="14594" max="14594" width="24.140625" style="1" customWidth="1"/>
    <col min="14595" max="14598" width="7.5703125" style="1" customWidth="1"/>
    <col min="14599" max="14599" width="7" style="1" customWidth="1"/>
    <col min="14600" max="14602" width="7.5703125" style="1" customWidth="1"/>
    <col min="14603" max="14603" width="5.85546875" style="1" customWidth="1"/>
    <col min="14604" max="14604" width="6.7109375" style="1" customWidth="1"/>
    <col min="14605" max="14605" width="6.5703125" style="1" customWidth="1"/>
    <col min="14606" max="14607" width="7.5703125" style="1" customWidth="1"/>
    <col min="14608" max="14608" width="6.140625" style="1" customWidth="1"/>
    <col min="14609" max="14609" width="6.42578125" style="1" customWidth="1"/>
    <col min="14610" max="14610" width="7.5703125" style="1" customWidth="1"/>
    <col min="14611" max="14611" width="1.85546875" style="1" customWidth="1"/>
    <col min="14612" max="14848" width="9.140625" style="1"/>
    <col min="14849" max="14849" width="7" style="1" customWidth="1"/>
    <col min="14850" max="14850" width="24.140625" style="1" customWidth="1"/>
    <col min="14851" max="14854" width="7.5703125" style="1" customWidth="1"/>
    <col min="14855" max="14855" width="7" style="1" customWidth="1"/>
    <col min="14856" max="14858" width="7.5703125" style="1" customWidth="1"/>
    <col min="14859" max="14859" width="5.85546875" style="1" customWidth="1"/>
    <col min="14860" max="14860" width="6.7109375" style="1" customWidth="1"/>
    <col min="14861" max="14861" width="6.5703125" style="1" customWidth="1"/>
    <col min="14862" max="14863" width="7.5703125" style="1" customWidth="1"/>
    <col min="14864" max="14864" width="6.140625" style="1" customWidth="1"/>
    <col min="14865" max="14865" width="6.42578125" style="1" customWidth="1"/>
    <col min="14866" max="14866" width="7.5703125" style="1" customWidth="1"/>
    <col min="14867" max="14867" width="1.85546875" style="1" customWidth="1"/>
    <col min="14868" max="15104" width="9.140625" style="1"/>
    <col min="15105" max="15105" width="7" style="1" customWidth="1"/>
    <col min="15106" max="15106" width="24.140625" style="1" customWidth="1"/>
    <col min="15107" max="15110" width="7.5703125" style="1" customWidth="1"/>
    <col min="15111" max="15111" width="7" style="1" customWidth="1"/>
    <col min="15112" max="15114" width="7.5703125" style="1" customWidth="1"/>
    <col min="15115" max="15115" width="5.85546875" style="1" customWidth="1"/>
    <col min="15116" max="15116" width="6.7109375" style="1" customWidth="1"/>
    <col min="15117" max="15117" width="6.5703125" style="1" customWidth="1"/>
    <col min="15118" max="15119" width="7.5703125" style="1" customWidth="1"/>
    <col min="15120" max="15120" width="6.140625" style="1" customWidth="1"/>
    <col min="15121" max="15121" width="6.42578125" style="1" customWidth="1"/>
    <col min="15122" max="15122" width="7.5703125" style="1" customWidth="1"/>
    <col min="15123" max="15123" width="1.85546875" style="1" customWidth="1"/>
    <col min="15124" max="15360" width="9.140625" style="1"/>
    <col min="15361" max="15361" width="7" style="1" customWidth="1"/>
    <col min="15362" max="15362" width="24.140625" style="1" customWidth="1"/>
    <col min="15363" max="15366" width="7.5703125" style="1" customWidth="1"/>
    <col min="15367" max="15367" width="7" style="1" customWidth="1"/>
    <col min="15368" max="15370" width="7.5703125" style="1" customWidth="1"/>
    <col min="15371" max="15371" width="5.85546875" style="1" customWidth="1"/>
    <col min="15372" max="15372" width="6.7109375" style="1" customWidth="1"/>
    <col min="15373" max="15373" width="6.5703125" style="1" customWidth="1"/>
    <col min="15374" max="15375" width="7.5703125" style="1" customWidth="1"/>
    <col min="15376" max="15376" width="6.140625" style="1" customWidth="1"/>
    <col min="15377" max="15377" width="6.42578125" style="1" customWidth="1"/>
    <col min="15378" max="15378" width="7.5703125" style="1" customWidth="1"/>
    <col min="15379" max="15379" width="1.85546875" style="1" customWidth="1"/>
    <col min="15380" max="15616" width="9.140625" style="1"/>
    <col min="15617" max="15617" width="7" style="1" customWidth="1"/>
    <col min="15618" max="15618" width="24.140625" style="1" customWidth="1"/>
    <col min="15619" max="15622" width="7.5703125" style="1" customWidth="1"/>
    <col min="15623" max="15623" width="7" style="1" customWidth="1"/>
    <col min="15624" max="15626" width="7.5703125" style="1" customWidth="1"/>
    <col min="15627" max="15627" width="5.85546875" style="1" customWidth="1"/>
    <col min="15628" max="15628" width="6.7109375" style="1" customWidth="1"/>
    <col min="15629" max="15629" width="6.5703125" style="1" customWidth="1"/>
    <col min="15630" max="15631" width="7.5703125" style="1" customWidth="1"/>
    <col min="15632" max="15632" width="6.140625" style="1" customWidth="1"/>
    <col min="15633" max="15633" width="6.42578125" style="1" customWidth="1"/>
    <col min="15634" max="15634" width="7.5703125" style="1" customWidth="1"/>
    <col min="15635" max="15635" width="1.85546875" style="1" customWidth="1"/>
    <col min="15636" max="15872" width="9.140625" style="1"/>
    <col min="15873" max="15873" width="7" style="1" customWidth="1"/>
    <col min="15874" max="15874" width="24.140625" style="1" customWidth="1"/>
    <col min="15875" max="15878" width="7.5703125" style="1" customWidth="1"/>
    <col min="15879" max="15879" width="7" style="1" customWidth="1"/>
    <col min="15880" max="15882" width="7.5703125" style="1" customWidth="1"/>
    <col min="15883" max="15883" width="5.85546875" style="1" customWidth="1"/>
    <col min="15884" max="15884" width="6.7109375" style="1" customWidth="1"/>
    <col min="15885" max="15885" width="6.5703125" style="1" customWidth="1"/>
    <col min="15886" max="15887" width="7.5703125" style="1" customWidth="1"/>
    <col min="15888" max="15888" width="6.140625" style="1" customWidth="1"/>
    <col min="15889" max="15889" width="6.42578125" style="1" customWidth="1"/>
    <col min="15890" max="15890" width="7.5703125" style="1" customWidth="1"/>
    <col min="15891" max="15891" width="1.85546875" style="1" customWidth="1"/>
    <col min="15892" max="16128" width="9.140625" style="1"/>
    <col min="16129" max="16129" width="7" style="1" customWidth="1"/>
    <col min="16130" max="16130" width="24.140625" style="1" customWidth="1"/>
    <col min="16131" max="16134" width="7.5703125" style="1" customWidth="1"/>
    <col min="16135" max="16135" width="7" style="1" customWidth="1"/>
    <col min="16136" max="16138" width="7.5703125" style="1" customWidth="1"/>
    <col min="16139" max="16139" width="5.85546875" style="1" customWidth="1"/>
    <col min="16140" max="16140" width="6.7109375" style="1" customWidth="1"/>
    <col min="16141" max="16141" width="6.5703125" style="1" customWidth="1"/>
    <col min="16142" max="16143" width="7.5703125" style="1" customWidth="1"/>
    <col min="16144" max="16144" width="6.140625" style="1" customWidth="1"/>
    <col min="16145" max="16145" width="6.42578125" style="1" customWidth="1"/>
    <col min="16146" max="16146" width="7.5703125" style="1" customWidth="1"/>
    <col min="16147" max="16147" width="1.85546875" style="1" customWidth="1"/>
    <col min="16148" max="16384" width="9.140625" style="1"/>
  </cols>
  <sheetData>
    <row r="1" spans="1:20">
      <c r="B1" s="102" t="s">
        <v>0</v>
      </c>
      <c r="C1" s="103"/>
      <c r="D1" s="103"/>
      <c r="E1" s="104"/>
      <c r="F1" s="104"/>
      <c r="G1" s="104"/>
      <c r="H1" s="105"/>
      <c r="I1" s="105"/>
      <c r="M1" s="2"/>
      <c r="N1" s="2"/>
      <c r="O1" s="2"/>
      <c r="P1" s="3"/>
      <c r="Q1" s="2"/>
      <c r="R1" s="4" t="s">
        <v>72</v>
      </c>
      <c r="T1" s="1"/>
    </row>
    <row r="2" spans="1:20" ht="13.5" thickBot="1">
      <c r="M2" s="2"/>
      <c r="N2" s="2"/>
      <c r="O2" s="2"/>
      <c r="P2" s="3"/>
      <c r="Q2" s="2"/>
      <c r="R2" s="4" t="s">
        <v>73</v>
      </c>
      <c r="T2" s="1"/>
    </row>
    <row r="3" spans="1:20">
      <c r="A3" s="106" t="s">
        <v>1</v>
      </c>
      <c r="B3" s="107"/>
      <c r="C3" s="110" t="s">
        <v>2</v>
      </c>
      <c r="D3" s="112" t="s">
        <v>3</v>
      </c>
      <c r="E3" s="112" t="s">
        <v>4</v>
      </c>
      <c r="F3" s="112" t="s">
        <v>5</v>
      </c>
      <c r="G3" s="110" t="s">
        <v>6</v>
      </c>
      <c r="H3" s="112" t="s">
        <v>7</v>
      </c>
      <c r="I3" s="112" t="s">
        <v>8</v>
      </c>
      <c r="J3" s="112" t="s">
        <v>9</v>
      </c>
      <c r="K3" s="110" t="s">
        <v>10</v>
      </c>
      <c r="L3" s="118" t="s">
        <v>11</v>
      </c>
      <c r="M3" s="110" t="s">
        <v>12</v>
      </c>
      <c r="N3" s="112" t="s">
        <v>13</v>
      </c>
      <c r="O3" s="110" t="s">
        <v>14</v>
      </c>
      <c r="P3" s="110" t="s">
        <v>15</v>
      </c>
      <c r="Q3" s="110" t="s">
        <v>16</v>
      </c>
      <c r="R3" s="114" t="s">
        <v>17</v>
      </c>
      <c r="S3" s="6"/>
      <c r="T3" s="1"/>
    </row>
    <row r="4" spans="1:20" ht="13.5" thickBot="1">
      <c r="A4" s="108"/>
      <c r="B4" s="109"/>
      <c r="C4" s="111"/>
      <c r="D4" s="113"/>
      <c r="E4" s="113"/>
      <c r="F4" s="113"/>
      <c r="G4" s="111"/>
      <c r="H4" s="113"/>
      <c r="I4" s="113"/>
      <c r="J4" s="113"/>
      <c r="K4" s="111"/>
      <c r="L4" s="119"/>
      <c r="M4" s="111"/>
      <c r="N4" s="113"/>
      <c r="O4" s="111"/>
      <c r="P4" s="111"/>
      <c r="Q4" s="111"/>
      <c r="R4" s="115"/>
      <c r="S4" s="7"/>
      <c r="T4" s="1"/>
    </row>
    <row r="5" spans="1:20" s="11" customFormat="1" ht="13.5" thickBot="1">
      <c r="A5" s="8" t="s">
        <v>18</v>
      </c>
      <c r="B5" s="9" t="s">
        <v>19</v>
      </c>
      <c r="C5" s="10">
        <f>SUM(C6)</f>
        <v>0</v>
      </c>
      <c r="D5" s="10">
        <f t="shared" ref="D5:R6" si="0">SUM(D6)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1000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1000</v>
      </c>
    </row>
    <row r="6" spans="1:20" s="15" customFormat="1">
      <c r="A6" s="12" t="s">
        <v>20</v>
      </c>
      <c r="B6" s="13" t="s">
        <v>21</v>
      </c>
      <c r="C6" s="14">
        <f>SUM(C7)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1000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1000</v>
      </c>
    </row>
    <row r="7" spans="1:20" ht="13.5" outlineLevel="1" thickBot="1">
      <c r="A7" s="16"/>
      <c r="B7" s="17" t="s">
        <v>22</v>
      </c>
      <c r="C7" s="18"/>
      <c r="D7" s="19"/>
      <c r="E7" s="19"/>
      <c r="F7" s="20"/>
      <c r="G7" s="19"/>
      <c r="H7" s="19"/>
      <c r="I7" s="20"/>
      <c r="J7" s="19"/>
      <c r="K7" s="20"/>
      <c r="L7" s="19"/>
      <c r="M7" s="20">
        <v>1000</v>
      </c>
      <c r="N7" s="19"/>
      <c r="O7" s="21"/>
      <c r="P7" s="19"/>
      <c r="Q7" s="18"/>
      <c r="R7" s="22">
        <f>SUM(C7:Q7)</f>
        <v>1000</v>
      </c>
      <c r="T7" s="1"/>
    </row>
    <row r="8" spans="1:20" ht="13.5" thickBot="1">
      <c r="A8" s="8" t="s">
        <v>23</v>
      </c>
      <c r="B8" s="9" t="s">
        <v>24</v>
      </c>
      <c r="C8" s="10">
        <f t="shared" ref="C8:Q8" si="1">SUM(C9)</f>
        <v>5000</v>
      </c>
      <c r="D8" s="23">
        <f t="shared" si="1"/>
        <v>20000</v>
      </c>
      <c r="E8" s="23">
        <f t="shared" si="1"/>
        <v>5000</v>
      </c>
      <c r="F8" s="23">
        <f t="shared" si="1"/>
        <v>7000</v>
      </c>
      <c r="G8" s="23">
        <f t="shared" si="1"/>
        <v>0</v>
      </c>
      <c r="H8" s="23">
        <f t="shared" si="1"/>
        <v>20000</v>
      </c>
      <c r="I8" s="23">
        <f t="shared" si="1"/>
        <v>0</v>
      </c>
      <c r="J8" s="23">
        <f t="shared" si="1"/>
        <v>0</v>
      </c>
      <c r="K8" s="23">
        <f t="shared" si="1"/>
        <v>3000</v>
      </c>
      <c r="L8" s="23">
        <f t="shared" si="1"/>
        <v>1500</v>
      </c>
      <c r="M8" s="23">
        <f t="shared" si="1"/>
        <v>2000</v>
      </c>
      <c r="N8" s="23">
        <f t="shared" si="1"/>
        <v>0</v>
      </c>
      <c r="O8" s="23">
        <f t="shared" si="1"/>
        <v>0</v>
      </c>
      <c r="P8" s="23">
        <f t="shared" si="1"/>
        <v>2000</v>
      </c>
      <c r="Q8" s="23">
        <f t="shared" si="1"/>
        <v>0</v>
      </c>
      <c r="R8" s="23">
        <f t="shared" ref="R8:R20" si="2">SUM(C8:Q8)</f>
        <v>65500</v>
      </c>
      <c r="T8" s="1"/>
    </row>
    <row r="9" spans="1:20">
      <c r="A9" s="24" t="s">
        <v>25</v>
      </c>
      <c r="B9" s="13" t="s">
        <v>26</v>
      </c>
      <c r="C9" s="25">
        <f t="shared" ref="C9:Q9" si="3">SUM(C10:C12)</f>
        <v>5000</v>
      </c>
      <c r="D9" s="26">
        <f t="shared" si="3"/>
        <v>20000</v>
      </c>
      <c r="E9" s="26">
        <f t="shared" si="3"/>
        <v>5000</v>
      </c>
      <c r="F9" s="26">
        <f t="shared" si="3"/>
        <v>7000</v>
      </c>
      <c r="G9" s="26">
        <f t="shared" si="3"/>
        <v>0</v>
      </c>
      <c r="H9" s="26">
        <f t="shared" si="3"/>
        <v>20000</v>
      </c>
      <c r="I9" s="26">
        <f t="shared" si="3"/>
        <v>0</v>
      </c>
      <c r="J9" s="26">
        <f t="shared" si="3"/>
        <v>0</v>
      </c>
      <c r="K9" s="26">
        <f t="shared" si="3"/>
        <v>3000</v>
      </c>
      <c r="L9" s="26">
        <f t="shared" si="3"/>
        <v>1500</v>
      </c>
      <c r="M9" s="26">
        <f t="shared" si="3"/>
        <v>2000</v>
      </c>
      <c r="N9" s="26">
        <f t="shared" si="3"/>
        <v>0</v>
      </c>
      <c r="O9" s="26">
        <f t="shared" si="3"/>
        <v>0</v>
      </c>
      <c r="P9" s="26">
        <f t="shared" si="3"/>
        <v>2000</v>
      </c>
      <c r="Q9" s="26">
        <f t="shared" si="3"/>
        <v>0</v>
      </c>
      <c r="R9" s="26">
        <f t="shared" si="2"/>
        <v>65500</v>
      </c>
      <c r="T9" s="1"/>
    </row>
    <row r="10" spans="1:20" outlineLevel="1">
      <c r="A10" s="27"/>
      <c r="B10" s="28" t="s">
        <v>27</v>
      </c>
      <c r="C10" s="29"/>
      <c r="D10" s="30"/>
      <c r="E10" s="30">
        <f>5000-1986.48</f>
        <v>3013.52</v>
      </c>
      <c r="F10" s="31"/>
      <c r="G10" s="30"/>
      <c r="H10" s="30"/>
      <c r="I10" s="31"/>
      <c r="J10" s="30"/>
      <c r="K10" s="31">
        <v>3000</v>
      </c>
      <c r="L10" s="30">
        <f>1500-553.5</f>
        <v>946.5</v>
      </c>
      <c r="M10" s="31">
        <f>2000-553.5</f>
        <v>1446.5</v>
      </c>
      <c r="N10" s="30"/>
      <c r="O10" s="32"/>
      <c r="P10" s="30">
        <f>2000-493.24</f>
        <v>1506.76</v>
      </c>
      <c r="Q10" s="33"/>
      <c r="R10" s="34">
        <f t="shared" si="2"/>
        <v>9913.2800000000007</v>
      </c>
      <c r="T10" s="1"/>
    </row>
    <row r="11" spans="1:20" outlineLevel="1">
      <c r="A11" s="27"/>
      <c r="B11" s="35" t="s">
        <v>22</v>
      </c>
      <c r="C11" s="36"/>
      <c r="D11" s="37"/>
      <c r="E11" s="37">
        <v>1986.48</v>
      </c>
      <c r="F11" s="38"/>
      <c r="G11" s="37"/>
      <c r="H11" s="37"/>
      <c r="I11" s="38"/>
      <c r="J11" s="37"/>
      <c r="K11" s="38"/>
      <c r="L11" s="37">
        <v>553.5</v>
      </c>
      <c r="M11" s="38">
        <v>553.5</v>
      </c>
      <c r="N11" s="37"/>
      <c r="O11" s="39"/>
      <c r="P11" s="37">
        <v>493.24</v>
      </c>
      <c r="Q11" s="36"/>
      <c r="R11" s="40">
        <f t="shared" si="2"/>
        <v>3586.7200000000003</v>
      </c>
      <c r="T11" s="1"/>
    </row>
    <row r="12" spans="1:20" ht="13.5" outlineLevel="1" thickBot="1">
      <c r="A12" s="27"/>
      <c r="B12" s="41" t="s">
        <v>28</v>
      </c>
      <c r="C12" s="42">
        <v>5000</v>
      </c>
      <c r="D12" s="43">
        <v>20000</v>
      </c>
      <c r="E12" s="43"/>
      <c r="F12" s="44">
        <v>7000</v>
      </c>
      <c r="G12" s="43"/>
      <c r="H12" s="43">
        <v>20000</v>
      </c>
      <c r="I12" s="44"/>
      <c r="J12" s="43"/>
      <c r="K12" s="44"/>
      <c r="L12" s="43"/>
      <c r="M12" s="44"/>
      <c r="N12" s="43"/>
      <c r="O12" s="45"/>
      <c r="P12" s="43"/>
      <c r="Q12" s="42"/>
      <c r="R12" s="46">
        <f t="shared" si="2"/>
        <v>52000</v>
      </c>
      <c r="T12" s="1"/>
    </row>
    <row r="13" spans="1:20" s="11" customFormat="1" ht="13.5" thickBot="1">
      <c r="A13" s="8" t="s">
        <v>29</v>
      </c>
      <c r="B13" s="9" t="s">
        <v>30</v>
      </c>
      <c r="C13" s="10">
        <f>SUM(C14)</f>
        <v>0</v>
      </c>
      <c r="D13" s="10">
        <f t="shared" ref="D13:N13" si="4">SUM(D14)</f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1000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2000</v>
      </c>
      <c r="O13" s="10">
        <f>SUM(O14)</f>
        <v>0</v>
      </c>
      <c r="P13" s="10">
        <f t="shared" ref="P13:R13" si="5">SUM(P14)</f>
        <v>0</v>
      </c>
      <c r="Q13" s="10">
        <f t="shared" si="5"/>
        <v>0</v>
      </c>
      <c r="R13" s="10">
        <f t="shared" si="5"/>
        <v>3000</v>
      </c>
    </row>
    <row r="14" spans="1:20" s="15" customFormat="1">
      <c r="A14" s="12" t="s">
        <v>31</v>
      </c>
      <c r="B14" s="13" t="s">
        <v>32</v>
      </c>
      <c r="C14" s="14">
        <f>SUM(C15+C16)</f>
        <v>0</v>
      </c>
      <c r="D14" s="14">
        <f t="shared" ref="D14:R14" si="6">SUM(D15+D16)</f>
        <v>0</v>
      </c>
      <c r="E14" s="14">
        <f t="shared" si="6"/>
        <v>0</v>
      </c>
      <c r="F14" s="14">
        <f t="shared" si="6"/>
        <v>0</v>
      </c>
      <c r="G14" s="14">
        <f t="shared" si="6"/>
        <v>0</v>
      </c>
      <c r="H14" s="14">
        <f t="shared" si="6"/>
        <v>1000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2000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3000</v>
      </c>
    </row>
    <row r="15" spans="1:20" outlineLevel="1">
      <c r="A15" s="47"/>
      <c r="B15" s="28" t="s">
        <v>27</v>
      </c>
      <c r="C15" s="29"/>
      <c r="D15" s="30"/>
      <c r="E15" s="30"/>
      <c r="F15" s="31"/>
      <c r="G15" s="30"/>
      <c r="H15" s="30">
        <f>1000-73.8</f>
        <v>926.2</v>
      </c>
      <c r="I15" s="31"/>
      <c r="J15" s="30"/>
      <c r="K15" s="31"/>
      <c r="L15" s="30"/>
      <c r="M15" s="31"/>
      <c r="N15" s="30">
        <f>2000-1926.18</f>
        <v>73.819999999999936</v>
      </c>
      <c r="O15" s="32"/>
      <c r="P15" s="30"/>
      <c r="Q15" s="29"/>
      <c r="R15" s="34">
        <f>SUM(C15:Q15)</f>
        <v>1000.02</v>
      </c>
      <c r="T15" s="1"/>
    </row>
    <row r="16" spans="1:20" ht="13.5" outlineLevel="1" thickBot="1">
      <c r="A16" s="27"/>
      <c r="B16" s="17" t="s">
        <v>22</v>
      </c>
      <c r="C16" s="48"/>
      <c r="D16" s="49"/>
      <c r="E16" s="49"/>
      <c r="F16" s="50"/>
      <c r="G16" s="49"/>
      <c r="H16" s="49">
        <v>73.8</v>
      </c>
      <c r="I16" s="50"/>
      <c r="J16" s="49"/>
      <c r="K16" s="50"/>
      <c r="L16" s="49"/>
      <c r="M16" s="50"/>
      <c r="N16" s="49">
        <v>1926.18</v>
      </c>
      <c r="O16" s="51"/>
      <c r="P16" s="49"/>
      <c r="Q16" s="48"/>
      <c r="R16" s="46">
        <f t="shared" si="2"/>
        <v>1999.98</v>
      </c>
      <c r="T16" s="1"/>
    </row>
    <row r="17" spans="1:20" s="11" customFormat="1" ht="13.5" thickBot="1">
      <c r="A17" s="8" t="s">
        <v>33</v>
      </c>
      <c r="B17" s="9" t="s">
        <v>34</v>
      </c>
      <c r="C17" s="10">
        <f t="shared" ref="C17:Q17" si="7">SUM(C18)</f>
        <v>600</v>
      </c>
      <c r="D17" s="23">
        <f t="shared" si="7"/>
        <v>0</v>
      </c>
      <c r="E17" s="23">
        <f t="shared" si="7"/>
        <v>0</v>
      </c>
      <c r="F17" s="52">
        <f t="shared" si="7"/>
        <v>0</v>
      </c>
      <c r="G17" s="23">
        <f t="shared" si="7"/>
        <v>0</v>
      </c>
      <c r="H17" s="23">
        <f t="shared" si="7"/>
        <v>0</v>
      </c>
      <c r="I17" s="52">
        <f t="shared" si="7"/>
        <v>500</v>
      </c>
      <c r="J17" s="23">
        <f t="shared" si="7"/>
        <v>0</v>
      </c>
      <c r="K17" s="52">
        <f t="shared" si="7"/>
        <v>0</v>
      </c>
      <c r="L17" s="23">
        <f t="shared" si="7"/>
        <v>0</v>
      </c>
      <c r="M17" s="52">
        <f t="shared" si="7"/>
        <v>0</v>
      </c>
      <c r="N17" s="23">
        <f t="shared" si="7"/>
        <v>2000</v>
      </c>
      <c r="O17" s="53">
        <f t="shared" si="7"/>
        <v>0</v>
      </c>
      <c r="P17" s="23">
        <f t="shared" si="7"/>
        <v>0</v>
      </c>
      <c r="Q17" s="10">
        <f t="shared" si="7"/>
        <v>0</v>
      </c>
      <c r="R17" s="23">
        <f t="shared" si="2"/>
        <v>3100</v>
      </c>
    </row>
    <row r="18" spans="1:20" s="15" customFormat="1">
      <c r="A18" s="12" t="s">
        <v>35</v>
      </c>
      <c r="B18" s="13" t="s">
        <v>36</v>
      </c>
      <c r="C18" s="54">
        <f>SUM(C19:C20)</f>
        <v>600</v>
      </c>
      <c r="D18" s="54">
        <f t="shared" ref="D18:R18" si="8">SUM(D19:D20)</f>
        <v>0</v>
      </c>
      <c r="E18" s="54">
        <f t="shared" si="8"/>
        <v>0</v>
      </c>
      <c r="F18" s="54">
        <f t="shared" si="8"/>
        <v>0</v>
      </c>
      <c r="G18" s="54">
        <f t="shared" si="8"/>
        <v>0</v>
      </c>
      <c r="H18" s="54">
        <f t="shared" si="8"/>
        <v>0</v>
      </c>
      <c r="I18" s="54">
        <f t="shared" si="8"/>
        <v>500</v>
      </c>
      <c r="J18" s="54">
        <f t="shared" si="8"/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2000</v>
      </c>
      <c r="O18" s="54">
        <f t="shared" si="8"/>
        <v>0</v>
      </c>
      <c r="P18" s="54">
        <f t="shared" si="8"/>
        <v>0</v>
      </c>
      <c r="Q18" s="54">
        <f t="shared" si="8"/>
        <v>0</v>
      </c>
      <c r="R18" s="54">
        <f t="shared" si="8"/>
        <v>3100</v>
      </c>
    </row>
    <row r="19" spans="1:20" s="55" customFormat="1" outlineLevel="1">
      <c r="A19" s="47"/>
      <c r="B19" s="28" t="s">
        <v>27</v>
      </c>
      <c r="C19" s="29">
        <v>600</v>
      </c>
      <c r="D19" s="30"/>
      <c r="E19" s="30"/>
      <c r="F19" s="31"/>
      <c r="G19" s="30"/>
      <c r="H19" s="30"/>
      <c r="I19" s="31">
        <v>500</v>
      </c>
      <c r="J19" s="30"/>
      <c r="K19" s="31"/>
      <c r="L19" s="30"/>
      <c r="M19" s="31"/>
      <c r="N19" s="30">
        <v>1000</v>
      </c>
      <c r="O19" s="32"/>
      <c r="P19" s="30"/>
      <c r="Q19" s="29"/>
      <c r="R19" s="34">
        <f t="shared" si="2"/>
        <v>2100</v>
      </c>
    </row>
    <row r="20" spans="1:20" ht="13.5" outlineLevel="1" thickBot="1">
      <c r="A20" s="56"/>
      <c r="B20" s="41" t="s">
        <v>37</v>
      </c>
      <c r="C20" s="42"/>
      <c r="D20" s="43"/>
      <c r="E20" s="43"/>
      <c r="F20" s="44"/>
      <c r="G20" s="43"/>
      <c r="H20" s="43"/>
      <c r="I20" s="44"/>
      <c r="J20" s="43"/>
      <c r="K20" s="44"/>
      <c r="L20" s="43"/>
      <c r="M20" s="44"/>
      <c r="N20" s="43">
        <v>1000</v>
      </c>
      <c r="O20" s="45"/>
      <c r="P20" s="43"/>
      <c r="Q20" s="42"/>
      <c r="R20" s="46">
        <f t="shared" si="2"/>
        <v>1000</v>
      </c>
      <c r="T20" s="1"/>
    </row>
    <row r="21" spans="1:20" s="11" customFormat="1" ht="13.5" thickBot="1">
      <c r="A21" s="8" t="s">
        <v>38</v>
      </c>
      <c r="B21" s="9" t="s">
        <v>39</v>
      </c>
      <c r="C21" s="10">
        <f>SUM(C22)</f>
        <v>0</v>
      </c>
      <c r="D21" s="10">
        <f t="shared" ref="D21:R22" si="9">SUM(D22)</f>
        <v>0</v>
      </c>
      <c r="E21" s="10">
        <f t="shared" si="9"/>
        <v>0</v>
      </c>
      <c r="F21" s="10">
        <f t="shared" si="9"/>
        <v>0</v>
      </c>
      <c r="G21" s="10">
        <f t="shared" si="9"/>
        <v>0</v>
      </c>
      <c r="H21" s="10">
        <f t="shared" si="9"/>
        <v>0</v>
      </c>
      <c r="I21" s="10">
        <f t="shared" si="9"/>
        <v>0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2500</v>
      </c>
      <c r="P21" s="10">
        <f t="shared" si="9"/>
        <v>0</v>
      </c>
      <c r="Q21" s="10">
        <f t="shared" si="9"/>
        <v>0</v>
      </c>
      <c r="R21" s="10">
        <f t="shared" si="9"/>
        <v>2500</v>
      </c>
    </row>
    <row r="22" spans="1:20" s="15" customFormat="1">
      <c r="A22" s="12" t="s">
        <v>40</v>
      </c>
      <c r="B22" s="13" t="s">
        <v>41</v>
      </c>
      <c r="C22" s="14">
        <f>SUM(C23)</f>
        <v>0</v>
      </c>
      <c r="D22" s="14">
        <f t="shared" si="9"/>
        <v>0</v>
      </c>
      <c r="E22" s="14">
        <f t="shared" si="9"/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9"/>
        <v>0</v>
      </c>
      <c r="O22" s="14">
        <f t="shared" si="9"/>
        <v>2500</v>
      </c>
      <c r="P22" s="14">
        <f t="shared" si="9"/>
        <v>0</v>
      </c>
      <c r="Q22" s="14">
        <f t="shared" si="9"/>
        <v>0</v>
      </c>
      <c r="R22" s="14">
        <f t="shared" si="9"/>
        <v>2500</v>
      </c>
    </row>
    <row r="23" spans="1:20" ht="13.5" outlineLevel="1" thickBot="1">
      <c r="A23" s="16"/>
      <c r="B23" s="17" t="s">
        <v>27</v>
      </c>
      <c r="C23" s="18"/>
      <c r="D23" s="19"/>
      <c r="E23" s="19"/>
      <c r="F23" s="20"/>
      <c r="G23" s="19"/>
      <c r="H23" s="19"/>
      <c r="I23" s="20"/>
      <c r="J23" s="19"/>
      <c r="K23" s="20"/>
      <c r="L23" s="19"/>
      <c r="M23" s="20"/>
      <c r="N23" s="19"/>
      <c r="O23" s="21">
        <v>2500</v>
      </c>
      <c r="P23" s="19"/>
      <c r="Q23" s="18"/>
      <c r="R23" s="22">
        <f>SUM(C23:Q23)</f>
        <v>2500</v>
      </c>
      <c r="T23" s="1"/>
    </row>
    <row r="24" spans="1:20" s="11" customFormat="1" ht="13.5" thickBot="1">
      <c r="A24" s="8" t="s">
        <v>42</v>
      </c>
      <c r="B24" s="9" t="s">
        <v>43</v>
      </c>
      <c r="C24" s="10">
        <f>SUM(C25+C27)</f>
        <v>0</v>
      </c>
      <c r="D24" s="10">
        <f t="shared" ref="D24:R24" si="10">SUM(D25+D27)</f>
        <v>0</v>
      </c>
      <c r="E24" s="10">
        <f t="shared" si="10"/>
        <v>0</v>
      </c>
      <c r="F24" s="10">
        <f t="shared" si="10"/>
        <v>4000</v>
      </c>
      <c r="G24" s="10">
        <f t="shared" si="10"/>
        <v>0</v>
      </c>
      <c r="H24" s="10">
        <f t="shared" si="10"/>
        <v>0</v>
      </c>
      <c r="I24" s="10">
        <f t="shared" si="10"/>
        <v>0</v>
      </c>
      <c r="J24" s="10">
        <f t="shared" si="10"/>
        <v>0</v>
      </c>
      <c r="K24" s="10">
        <f t="shared" si="10"/>
        <v>0</v>
      </c>
      <c r="L24" s="10">
        <f t="shared" si="10"/>
        <v>0</v>
      </c>
      <c r="M24" s="10">
        <f t="shared" si="10"/>
        <v>0</v>
      </c>
      <c r="N24" s="10">
        <f t="shared" si="10"/>
        <v>0</v>
      </c>
      <c r="O24" s="10">
        <f t="shared" si="10"/>
        <v>0</v>
      </c>
      <c r="P24" s="10">
        <f t="shared" si="10"/>
        <v>1500</v>
      </c>
      <c r="Q24" s="10">
        <f t="shared" si="10"/>
        <v>2200</v>
      </c>
      <c r="R24" s="10">
        <f t="shared" si="10"/>
        <v>7700</v>
      </c>
    </row>
    <row r="25" spans="1:20" s="15" customFormat="1">
      <c r="A25" s="12" t="s">
        <v>44</v>
      </c>
      <c r="B25" s="13" t="s">
        <v>45</v>
      </c>
      <c r="C25" s="14">
        <f>SUM(C26)</f>
        <v>0</v>
      </c>
      <c r="D25" s="14">
        <f t="shared" ref="D25:R25" si="11">SUM(D26)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4">
        <f t="shared" si="11"/>
        <v>0</v>
      </c>
      <c r="Q25" s="14">
        <f t="shared" si="11"/>
        <v>2200</v>
      </c>
      <c r="R25" s="14">
        <f t="shared" si="11"/>
        <v>2200</v>
      </c>
    </row>
    <row r="26" spans="1:20" ht="13.5" outlineLevel="1" thickBot="1">
      <c r="A26" s="16"/>
      <c r="B26" s="17" t="s">
        <v>27</v>
      </c>
      <c r="C26" s="18"/>
      <c r="D26" s="19"/>
      <c r="E26" s="19"/>
      <c r="F26" s="20"/>
      <c r="G26" s="19"/>
      <c r="H26" s="19"/>
      <c r="I26" s="20"/>
      <c r="J26" s="19"/>
      <c r="K26" s="20"/>
      <c r="L26" s="19"/>
      <c r="M26" s="20"/>
      <c r="N26" s="19"/>
      <c r="O26" s="21"/>
      <c r="P26" s="19"/>
      <c r="Q26" s="18">
        <f>2000+200</f>
        <v>2200</v>
      </c>
      <c r="R26" s="22">
        <f>SUM(C26:Q26)</f>
        <v>2200</v>
      </c>
      <c r="T26" s="1"/>
    </row>
    <row r="27" spans="1:20" s="15" customFormat="1">
      <c r="A27" s="12" t="s">
        <v>46</v>
      </c>
      <c r="B27" s="13" t="s">
        <v>47</v>
      </c>
      <c r="C27" s="14">
        <f t="shared" ref="C27:R27" si="12">SUM(C28)</f>
        <v>0</v>
      </c>
      <c r="D27" s="14">
        <f t="shared" si="12"/>
        <v>0</v>
      </c>
      <c r="E27" s="14">
        <f t="shared" si="12"/>
        <v>0</v>
      </c>
      <c r="F27" s="14">
        <f t="shared" si="12"/>
        <v>4000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0</v>
      </c>
      <c r="L27" s="14">
        <f t="shared" si="12"/>
        <v>0</v>
      </c>
      <c r="M27" s="14">
        <f t="shared" si="12"/>
        <v>0</v>
      </c>
      <c r="N27" s="14">
        <f t="shared" si="12"/>
        <v>0</v>
      </c>
      <c r="O27" s="14">
        <f t="shared" si="12"/>
        <v>0</v>
      </c>
      <c r="P27" s="14">
        <f t="shared" si="12"/>
        <v>1500</v>
      </c>
      <c r="Q27" s="14">
        <f t="shared" si="12"/>
        <v>0</v>
      </c>
      <c r="R27" s="14">
        <f t="shared" si="12"/>
        <v>5500</v>
      </c>
    </row>
    <row r="28" spans="1:20" ht="13.5" outlineLevel="1" thickBot="1">
      <c r="A28" s="16"/>
      <c r="B28" s="17" t="s">
        <v>28</v>
      </c>
      <c r="C28" s="18"/>
      <c r="D28" s="19"/>
      <c r="E28" s="19"/>
      <c r="F28" s="20">
        <v>4000</v>
      </c>
      <c r="G28" s="19"/>
      <c r="H28" s="19"/>
      <c r="I28" s="20"/>
      <c r="J28" s="19"/>
      <c r="K28" s="20"/>
      <c r="L28" s="19"/>
      <c r="M28" s="20"/>
      <c r="N28" s="19"/>
      <c r="O28" s="21"/>
      <c r="P28" s="19">
        <v>1500</v>
      </c>
      <c r="Q28" s="18"/>
      <c r="R28" s="22">
        <f>SUM(C28:Q28)</f>
        <v>5500</v>
      </c>
      <c r="T28" s="1"/>
    </row>
    <row r="29" spans="1:20" ht="13.5" thickBot="1">
      <c r="A29" s="8" t="s">
        <v>48</v>
      </c>
      <c r="B29" s="9" t="s">
        <v>49</v>
      </c>
      <c r="C29" s="10">
        <f t="shared" ref="C29:R29" si="13">SUM(C30+C34+C36)</f>
        <v>8040.93</v>
      </c>
      <c r="D29" s="10">
        <f t="shared" si="13"/>
        <v>2520.4</v>
      </c>
      <c r="E29" s="10">
        <f t="shared" si="13"/>
        <v>2496.2399999999998</v>
      </c>
      <c r="F29" s="10">
        <f t="shared" si="13"/>
        <v>3914.47</v>
      </c>
      <c r="G29" s="10">
        <f t="shared" si="13"/>
        <v>1874.14</v>
      </c>
      <c r="H29" s="10">
        <f t="shared" si="13"/>
        <v>6172</v>
      </c>
      <c r="I29" s="10">
        <f t="shared" si="13"/>
        <v>5768.36</v>
      </c>
      <c r="J29" s="10">
        <f t="shared" si="13"/>
        <v>4697.2700000000004</v>
      </c>
      <c r="K29" s="10">
        <f t="shared" si="13"/>
        <v>6869.84</v>
      </c>
      <c r="L29" s="10">
        <f t="shared" si="13"/>
        <v>9695.86</v>
      </c>
      <c r="M29" s="10">
        <f t="shared" si="13"/>
        <v>2055.09</v>
      </c>
      <c r="N29" s="10">
        <f t="shared" si="13"/>
        <v>9833.9599999999991</v>
      </c>
      <c r="O29" s="10">
        <f t="shared" si="13"/>
        <v>29672</v>
      </c>
      <c r="P29" s="10">
        <f t="shared" si="13"/>
        <v>9626.18</v>
      </c>
      <c r="Q29" s="10">
        <f t="shared" si="13"/>
        <v>4154.05</v>
      </c>
      <c r="R29" s="10">
        <f t="shared" si="13"/>
        <v>107390.79</v>
      </c>
      <c r="T29" s="1"/>
    </row>
    <row r="30" spans="1:20">
      <c r="A30" s="57" t="s">
        <v>50</v>
      </c>
      <c r="B30" s="13" t="s">
        <v>51</v>
      </c>
      <c r="C30" s="58">
        <f t="shared" ref="C30:Q30" si="14">SUM(C31:C33)</f>
        <v>5740.93</v>
      </c>
      <c r="D30" s="59">
        <f t="shared" si="14"/>
        <v>0</v>
      </c>
      <c r="E30" s="59">
        <f t="shared" si="14"/>
        <v>0</v>
      </c>
      <c r="F30" s="58">
        <f t="shared" si="14"/>
        <v>0</v>
      </c>
      <c r="G30" s="59">
        <f t="shared" si="14"/>
        <v>0</v>
      </c>
      <c r="H30" s="59">
        <f t="shared" si="14"/>
        <v>0</v>
      </c>
      <c r="I30" s="60">
        <f t="shared" si="14"/>
        <v>3000</v>
      </c>
      <c r="J30" s="59">
        <f t="shared" si="14"/>
        <v>1000</v>
      </c>
      <c r="K30" s="60">
        <f t="shared" si="14"/>
        <v>4369.84</v>
      </c>
      <c r="L30" s="59">
        <f t="shared" si="14"/>
        <v>7195.86</v>
      </c>
      <c r="M30" s="60">
        <f t="shared" si="14"/>
        <v>0</v>
      </c>
      <c r="N30" s="59">
        <f t="shared" si="14"/>
        <v>4833.96</v>
      </c>
      <c r="O30" s="61">
        <f t="shared" si="14"/>
        <v>20000</v>
      </c>
      <c r="P30" s="59">
        <f t="shared" si="14"/>
        <v>8000</v>
      </c>
      <c r="Q30" s="58">
        <f t="shared" si="14"/>
        <v>654.04999999999995</v>
      </c>
      <c r="R30" s="59">
        <f t="shared" ref="R30:R47" si="15">SUM(C30:Q30)</f>
        <v>54794.64</v>
      </c>
      <c r="S30" s="62"/>
      <c r="T30" s="1"/>
    </row>
    <row r="31" spans="1:20" outlineLevel="1">
      <c r="A31" s="27"/>
      <c r="B31" s="28" t="s">
        <v>27</v>
      </c>
      <c r="C31" s="29">
        <f>5740.93-70-246</f>
        <v>5424.93</v>
      </c>
      <c r="D31" s="30"/>
      <c r="E31" s="30"/>
      <c r="F31" s="29"/>
      <c r="G31" s="30"/>
      <c r="H31" s="30"/>
      <c r="I31" s="31">
        <f>3000-99.99</f>
        <v>2900.01</v>
      </c>
      <c r="J31" s="30">
        <v>1000</v>
      </c>
      <c r="K31" s="31">
        <v>3369.84</v>
      </c>
      <c r="L31" s="30">
        <v>7195.86</v>
      </c>
      <c r="M31" s="31"/>
      <c r="N31" s="30">
        <v>4833.96</v>
      </c>
      <c r="O31" s="32"/>
      <c r="P31" s="30">
        <v>500</v>
      </c>
      <c r="Q31" s="29">
        <v>654.04999999999995</v>
      </c>
      <c r="R31" s="34">
        <f t="shared" si="15"/>
        <v>25878.649999999998</v>
      </c>
      <c r="T31" s="1"/>
    </row>
    <row r="32" spans="1:20" outlineLevel="1">
      <c r="A32" s="27"/>
      <c r="B32" s="35" t="s">
        <v>22</v>
      </c>
      <c r="C32" s="63">
        <f>70+246</f>
        <v>316</v>
      </c>
      <c r="D32" s="37"/>
      <c r="E32" s="37"/>
      <c r="F32" s="63"/>
      <c r="G32" s="37"/>
      <c r="H32" s="37"/>
      <c r="I32" s="38">
        <v>99.99</v>
      </c>
      <c r="J32" s="37"/>
      <c r="K32" s="38">
        <v>1000</v>
      </c>
      <c r="L32" s="37"/>
      <c r="M32" s="38"/>
      <c r="N32" s="37"/>
      <c r="O32" s="39"/>
      <c r="P32" s="37"/>
      <c r="Q32" s="63"/>
      <c r="R32" s="40">
        <f t="shared" si="15"/>
        <v>1415.99</v>
      </c>
      <c r="T32" s="1"/>
    </row>
    <row r="33" spans="1:22" outlineLevel="1">
      <c r="A33" s="27"/>
      <c r="B33" s="64" t="s">
        <v>28</v>
      </c>
      <c r="C33" s="65"/>
      <c r="D33" s="66"/>
      <c r="E33" s="66"/>
      <c r="F33" s="65"/>
      <c r="G33" s="66"/>
      <c r="H33" s="66"/>
      <c r="I33" s="67"/>
      <c r="J33" s="66"/>
      <c r="K33" s="67"/>
      <c r="L33" s="66"/>
      <c r="M33" s="67"/>
      <c r="N33" s="66"/>
      <c r="O33" s="68">
        <v>20000</v>
      </c>
      <c r="P33" s="66">
        <v>7500</v>
      </c>
      <c r="Q33" s="65"/>
      <c r="R33" s="40">
        <f t="shared" si="15"/>
        <v>27500</v>
      </c>
      <c r="T33" s="1"/>
    </row>
    <row r="34" spans="1:22" s="15" customFormat="1">
      <c r="A34" s="57" t="s">
        <v>52</v>
      </c>
      <c r="B34" s="69" t="s">
        <v>53</v>
      </c>
      <c r="C34" s="58">
        <f>SUM(C35)</f>
        <v>0</v>
      </c>
      <c r="D34" s="58">
        <f t="shared" ref="D34:Q34" si="16">SUM(D35)</f>
        <v>0</v>
      </c>
      <c r="E34" s="58">
        <f t="shared" si="16"/>
        <v>0</v>
      </c>
      <c r="F34" s="58">
        <f t="shared" si="16"/>
        <v>0</v>
      </c>
      <c r="G34" s="58">
        <f t="shared" si="16"/>
        <v>0</v>
      </c>
      <c r="H34" s="58">
        <f t="shared" si="16"/>
        <v>0</v>
      </c>
      <c r="I34" s="58">
        <f t="shared" si="16"/>
        <v>0</v>
      </c>
      <c r="J34" s="58">
        <f t="shared" si="16"/>
        <v>0</v>
      </c>
      <c r="K34" s="58">
        <f t="shared" si="16"/>
        <v>0</v>
      </c>
      <c r="L34" s="58">
        <f t="shared" si="16"/>
        <v>0</v>
      </c>
      <c r="M34" s="58">
        <f t="shared" si="16"/>
        <v>0</v>
      </c>
      <c r="N34" s="58">
        <f t="shared" si="16"/>
        <v>0</v>
      </c>
      <c r="O34" s="58">
        <f t="shared" si="16"/>
        <v>5000</v>
      </c>
      <c r="P34" s="58">
        <f t="shared" si="16"/>
        <v>0</v>
      </c>
      <c r="Q34" s="58">
        <f t="shared" si="16"/>
        <v>0</v>
      </c>
      <c r="R34" s="59">
        <f t="shared" si="15"/>
        <v>5000</v>
      </c>
    </row>
    <row r="35" spans="1:22" outlineLevel="1">
      <c r="A35" s="27"/>
      <c r="B35" s="69" t="s">
        <v>54</v>
      </c>
      <c r="C35" s="70"/>
      <c r="D35" s="71"/>
      <c r="E35" s="71"/>
      <c r="F35" s="70"/>
      <c r="G35" s="71"/>
      <c r="H35" s="71"/>
      <c r="I35" s="72"/>
      <c r="J35" s="71"/>
      <c r="K35" s="72"/>
      <c r="L35" s="71"/>
      <c r="M35" s="72"/>
      <c r="N35" s="71"/>
      <c r="O35" s="73">
        <v>5000</v>
      </c>
      <c r="P35" s="71"/>
      <c r="Q35" s="70"/>
      <c r="R35" s="40">
        <f t="shared" si="15"/>
        <v>5000</v>
      </c>
      <c r="T35" s="1"/>
    </row>
    <row r="36" spans="1:22" s="15" customFormat="1">
      <c r="A36" s="57" t="s">
        <v>55</v>
      </c>
      <c r="B36" s="69" t="s">
        <v>32</v>
      </c>
      <c r="C36" s="58">
        <f>SUM(C37:C41)</f>
        <v>2300</v>
      </c>
      <c r="D36" s="58">
        <f t="shared" ref="D36:R36" si="17">SUM(D37:D41)</f>
        <v>2520.4</v>
      </c>
      <c r="E36" s="58">
        <f t="shared" si="17"/>
        <v>2496.2399999999998</v>
      </c>
      <c r="F36" s="58">
        <f t="shared" si="17"/>
        <v>3914.47</v>
      </c>
      <c r="G36" s="58">
        <f t="shared" si="17"/>
        <v>1874.14</v>
      </c>
      <c r="H36" s="58">
        <f t="shared" si="17"/>
        <v>6172</v>
      </c>
      <c r="I36" s="58">
        <f t="shared" si="17"/>
        <v>2768.3599999999997</v>
      </c>
      <c r="J36" s="58">
        <f t="shared" si="17"/>
        <v>3697.27</v>
      </c>
      <c r="K36" s="58">
        <f t="shared" si="17"/>
        <v>2500</v>
      </c>
      <c r="L36" s="58">
        <f t="shared" si="17"/>
        <v>2500</v>
      </c>
      <c r="M36" s="58">
        <f t="shared" si="17"/>
        <v>2055.09</v>
      </c>
      <c r="N36" s="58">
        <f t="shared" si="17"/>
        <v>5000</v>
      </c>
      <c r="O36" s="58">
        <f t="shared" si="17"/>
        <v>4672</v>
      </c>
      <c r="P36" s="58">
        <f t="shared" si="17"/>
        <v>1626.18</v>
      </c>
      <c r="Q36" s="58">
        <f t="shared" si="17"/>
        <v>3500</v>
      </c>
      <c r="R36" s="58">
        <f t="shared" si="17"/>
        <v>47596.149999999994</v>
      </c>
    </row>
    <row r="37" spans="1:22" outlineLevel="1">
      <c r="A37" s="27"/>
      <c r="B37" s="64" t="s">
        <v>56</v>
      </c>
      <c r="C37" s="65"/>
      <c r="D37" s="66"/>
      <c r="E37" s="66"/>
      <c r="F37" s="65"/>
      <c r="G37" s="66"/>
      <c r="H37" s="66"/>
      <c r="I37" s="67">
        <v>150</v>
      </c>
      <c r="J37" s="66"/>
      <c r="K37" s="67"/>
      <c r="L37" s="66"/>
      <c r="M37" s="67"/>
      <c r="N37" s="66"/>
      <c r="O37" s="68"/>
      <c r="P37" s="66"/>
      <c r="Q37" s="65"/>
      <c r="R37" s="40">
        <f t="shared" si="15"/>
        <v>150</v>
      </c>
      <c r="T37" s="1"/>
    </row>
    <row r="38" spans="1:22" outlineLevel="1">
      <c r="A38" s="27"/>
      <c r="B38" s="35" t="s">
        <v>57</v>
      </c>
      <c r="C38" s="63"/>
      <c r="D38" s="37">
        <v>850</v>
      </c>
      <c r="E38" s="37"/>
      <c r="F38" s="63"/>
      <c r="G38" s="37"/>
      <c r="H38" s="37">
        <v>1000</v>
      </c>
      <c r="I38" s="38">
        <v>870</v>
      </c>
      <c r="J38" s="37">
        <v>1000</v>
      </c>
      <c r="K38" s="38">
        <v>710</v>
      </c>
      <c r="L38" s="37">
        <v>840</v>
      </c>
      <c r="M38" s="38"/>
      <c r="N38" s="37">
        <f>0+835</f>
        <v>835</v>
      </c>
      <c r="O38" s="39"/>
      <c r="P38" s="37"/>
      <c r="Q38" s="63">
        <v>600</v>
      </c>
      <c r="R38" s="40">
        <f t="shared" si="15"/>
        <v>6705</v>
      </c>
      <c r="T38" s="1"/>
    </row>
    <row r="39" spans="1:22" outlineLevel="1">
      <c r="A39" s="27"/>
      <c r="B39" s="35" t="s">
        <v>58</v>
      </c>
      <c r="C39" s="63">
        <v>2300</v>
      </c>
      <c r="D39" s="37">
        <v>1567.4</v>
      </c>
      <c r="E39" s="37">
        <v>2496.2399999999998</v>
      </c>
      <c r="F39" s="63">
        <v>2914.47</v>
      </c>
      <c r="G39" s="37">
        <v>1874.14</v>
      </c>
      <c r="H39" s="37">
        <f>3972-74+74</f>
        <v>3972</v>
      </c>
      <c r="I39" s="38">
        <f>1328.36+500-170</f>
        <v>1658.36</v>
      </c>
      <c r="J39" s="37">
        <v>2574.27</v>
      </c>
      <c r="K39" s="38">
        <v>1705</v>
      </c>
      <c r="L39" s="90">
        <f>950+60-350</f>
        <v>660</v>
      </c>
      <c r="M39" s="38">
        <v>2055.09</v>
      </c>
      <c r="N39" s="37">
        <v>2877</v>
      </c>
      <c r="O39" s="39">
        <v>2607</v>
      </c>
      <c r="P39" s="37">
        <f>1626.18-826</f>
        <v>800.18000000000006</v>
      </c>
      <c r="Q39" s="63">
        <v>2830</v>
      </c>
      <c r="R39" s="40">
        <f t="shared" si="15"/>
        <v>32891.149999999994</v>
      </c>
      <c r="T39" s="1"/>
    </row>
    <row r="40" spans="1:22" outlineLevel="1">
      <c r="A40" s="27"/>
      <c r="B40" s="64" t="s">
        <v>22</v>
      </c>
      <c r="C40" s="65"/>
      <c r="D40" s="66"/>
      <c r="E40" s="66"/>
      <c r="F40" s="65">
        <v>1000</v>
      </c>
      <c r="G40" s="66"/>
      <c r="H40" s="66">
        <f>1000+74-74</f>
        <v>1000</v>
      </c>
      <c r="I40" s="67">
        <f>850-850</f>
        <v>0</v>
      </c>
      <c r="J40" s="66"/>
      <c r="K40" s="67"/>
      <c r="L40" s="91">
        <f>1400-900+350</f>
        <v>850</v>
      </c>
      <c r="M40" s="67"/>
      <c r="N40" s="66">
        <f>2000-835</f>
        <v>1165</v>
      </c>
      <c r="O40" s="68">
        <v>1850</v>
      </c>
      <c r="P40" s="66">
        <v>826</v>
      </c>
      <c r="Q40" s="65"/>
      <c r="R40" s="40">
        <f t="shared" si="15"/>
        <v>6691</v>
      </c>
      <c r="T40" s="1"/>
    </row>
    <row r="41" spans="1:22" ht="13.5" outlineLevel="1" thickBot="1">
      <c r="A41" s="27"/>
      <c r="B41" s="41" t="s">
        <v>59</v>
      </c>
      <c r="C41" s="42"/>
      <c r="D41" s="43">
        <v>103</v>
      </c>
      <c r="E41" s="43"/>
      <c r="F41" s="42"/>
      <c r="G41" s="43"/>
      <c r="H41" s="43">
        <v>200</v>
      </c>
      <c r="I41" s="44">
        <v>90</v>
      </c>
      <c r="J41" s="43">
        <v>123</v>
      </c>
      <c r="K41" s="44">
        <v>85</v>
      </c>
      <c r="L41" s="43">
        <v>150</v>
      </c>
      <c r="M41" s="44"/>
      <c r="N41" s="43">
        <v>123</v>
      </c>
      <c r="O41" s="45">
        <v>215</v>
      </c>
      <c r="P41" s="43"/>
      <c r="Q41" s="42">
        <v>70</v>
      </c>
      <c r="R41" s="46">
        <f t="shared" si="15"/>
        <v>1159</v>
      </c>
      <c r="T41" s="1"/>
    </row>
    <row r="42" spans="1:22" ht="13.5" thickBot="1">
      <c r="A42" s="8" t="s">
        <v>60</v>
      </c>
      <c r="B42" s="9" t="s">
        <v>61</v>
      </c>
      <c r="C42" s="10">
        <f t="shared" ref="C42:Q42" si="18">SUM(C43+C46)</f>
        <v>0</v>
      </c>
      <c r="D42" s="23">
        <f t="shared" si="18"/>
        <v>0</v>
      </c>
      <c r="E42" s="23">
        <f t="shared" si="18"/>
        <v>12000</v>
      </c>
      <c r="F42" s="10">
        <f t="shared" si="18"/>
        <v>5000</v>
      </c>
      <c r="G42" s="23">
        <f t="shared" si="18"/>
        <v>9000</v>
      </c>
      <c r="H42" s="23">
        <f t="shared" si="18"/>
        <v>5000</v>
      </c>
      <c r="I42" s="52">
        <f t="shared" si="18"/>
        <v>14000</v>
      </c>
      <c r="J42" s="23">
        <f t="shared" si="18"/>
        <v>12000</v>
      </c>
      <c r="K42" s="52">
        <f t="shared" si="18"/>
        <v>200</v>
      </c>
      <c r="L42" s="23">
        <f t="shared" si="18"/>
        <v>0</v>
      </c>
      <c r="M42" s="52">
        <f t="shared" si="18"/>
        <v>4500</v>
      </c>
      <c r="N42" s="23">
        <f t="shared" si="18"/>
        <v>0</v>
      </c>
      <c r="O42" s="53">
        <f t="shared" si="18"/>
        <v>0</v>
      </c>
      <c r="P42" s="23">
        <f t="shared" si="18"/>
        <v>0</v>
      </c>
      <c r="Q42" s="10">
        <f t="shared" si="18"/>
        <v>6000</v>
      </c>
      <c r="R42" s="23">
        <f t="shared" si="15"/>
        <v>67700</v>
      </c>
      <c r="T42" s="1"/>
    </row>
    <row r="43" spans="1:22">
      <c r="A43" s="57" t="s">
        <v>62</v>
      </c>
      <c r="B43" s="13" t="s">
        <v>63</v>
      </c>
      <c r="C43" s="58">
        <f t="shared" ref="C43:Q43" si="19">SUM(C44:C45)</f>
        <v>0</v>
      </c>
      <c r="D43" s="59">
        <f t="shared" si="19"/>
        <v>0</v>
      </c>
      <c r="E43" s="59">
        <f t="shared" si="19"/>
        <v>12000</v>
      </c>
      <c r="F43" s="59">
        <f t="shared" si="19"/>
        <v>5000</v>
      </c>
      <c r="G43" s="59">
        <f t="shared" si="19"/>
        <v>9000</v>
      </c>
      <c r="H43" s="59">
        <f t="shared" si="19"/>
        <v>5000</v>
      </c>
      <c r="I43" s="59">
        <f t="shared" si="19"/>
        <v>14000</v>
      </c>
      <c r="J43" s="59">
        <f t="shared" si="19"/>
        <v>12000</v>
      </c>
      <c r="K43" s="59">
        <f t="shared" si="19"/>
        <v>0</v>
      </c>
      <c r="L43" s="59">
        <f t="shared" si="19"/>
        <v>0</v>
      </c>
      <c r="M43" s="59">
        <f t="shared" si="19"/>
        <v>4500</v>
      </c>
      <c r="N43" s="59">
        <f t="shared" si="19"/>
        <v>0</v>
      </c>
      <c r="O43" s="59">
        <f t="shared" si="19"/>
        <v>0</v>
      </c>
      <c r="P43" s="59">
        <f t="shared" si="19"/>
        <v>0</v>
      </c>
      <c r="Q43" s="59">
        <f t="shared" si="19"/>
        <v>6000</v>
      </c>
      <c r="R43" s="59">
        <f t="shared" si="15"/>
        <v>67500</v>
      </c>
      <c r="T43" s="1"/>
    </row>
    <row r="44" spans="1:22" outlineLevel="1">
      <c r="A44" s="27"/>
      <c r="B44" s="28" t="s">
        <v>64</v>
      </c>
      <c r="C44" s="29"/>
      <c r="D44" s="30"/>
      <c r="E44" s="30">
        <v>2000</v>
      </c>
      <c r="F44" s="29"/>
      <c r="G44" s="30"/>
      <c r="H44" s="30"/>
      <c r="I44" s="31"/>
      <c r="J44" s="30"/>
      <c r="K44" s="31"/>
      <c r="L44" s="30"/>
      <c r="M44" s="31"/>
      <c r="N44" s="30"/>
      <c r="O44" s="32"/>
      <c r="P44" s="30"/>
      <c r="Q44" s="29"/>
      <c r="R44" s="34">
        <f t="shared" si="15"/>
        <v>2000</v>
      </c>
      <c r="T44" s="1"/>
    </row>
    <row r="45" spans="1:22" outlineLevel="1">
      <c r="A45" s="27"/>
      <c r="B45" s="64" t="s">
        <v>28</v>
      </c>
      <c r="C45" s="74"/>
      <c r="D45" s="75"/>
      <c r="E45" s="75">
        <f>10000</f>
        <v>10000</v>
      </c>
      <c r="F45" s="74">
        <v>5000</v>
      </c>
      <c r="G45" s="75">
        <v>9000</v>
      </c>
      <c r="H45" s="75">
        <v>5000</v>
      </c>
      <c r="I45" s="76">
        <v>14000</v>
      </c>
      <c r="J45" s="75">
        <v>12000</v>
      </c>
      <c r="K45" s="76"/>
      <c r="L45" s="75"/>
      <c r="M45" s="76">
        <v>4500</v>
      </c>
      <c r="N45" s="75"/>
      <c r="O45" s="77"/>
      <c r="P45" s="75"/>
      <c r="Q45" s="74">
        <v>6000</v>
      </c>
      <c r="R45" s="40">
        <f t="shared" si="15"/>
        <v>65500</v>
      </c>
      <c r="T45" s="1"/>
    </row>
    <row r="46" spans="1:22">
      <c r="A46" s="57" t="s">
        <v>65</v>
      </c>
      <c r="B46" s="69" t="s">
        <v>66</v>
      </c>
      <c r="C46" s="58">
        <f t="shared" ref="C46:Q46" si="20">SUM(C47:C47)</f>
        <v>0</v>
      </c>
      <c r="D46" s="58">
        <f t="shared" si="20"/>
        <v>0</v>
      </c>
      <c r="E46" s="58">
        <f t="shared" si="20"/>
        <v>0</v>
      </c>
      <c r="F46" s="58">
        <f t="shared" si="20"/>
        <v>0</v>
      </c>
      <c r="G46" s="58">
        <f t="shared" si="20"/>
        <v>0</v>
      </c>
      <c r="H46" s="58">
        <f t="shared" si="20"/>
        <v>0</v>
      </c>
      <c r="I46" s="58">
        <f t="shared" si="20"/>
        <v>0</v>
      </c>
      <c r="J46" s="58">
        <f t="shared" si="20"/>
        <v>0</v>
      </c>
      <c r="K46" s="58">
        <f t="shared" si="20"/>
        <v>200</v>
      </c>
      <c r="L46" s="58">
        <f t="shared" si="20"/>
        <v>0</v>
      </c>
      <c r="M46" s="58">
        <f t="shared" si="20"/>
        <v>0</v>
      </c>
      <c r="N46" s="58">
        <f t="shared" si="20"/>
        <v>0</v>
      </c>
      <c r="O46" s="58">
        <f t="shared" si="20"/>
        <v>0</v>
      </c>
      <c r="P46" s="58">
        <f t="shared" si="20"/>
        <v>0</v>
      </c>
      <c r="Q46" s="58">
        <f t="shared" si="20"/>
        <v>0</v>
      </c>
      <c r="R46" s="59">
        <f t="shared" si="15"/>
        <v>200</v>
      </c>
      <c r="T46" s="1"/>
    </row>
    <row r="47" spans="1:22" ht="13.5" outlineLevel="1" thickBot="1">
      <c r="A47" s="27"/>
      <c r="B47" s="17" t="s">
        <v>58</v>
      </c>
      <c r="C47" s="48"/>
      <c r="D47" s="49"/>
      <c r="E47" s="49"/>
      <c r="F47" s="48"/>
      <c r="G47" s="49"/>
      <c r="H47" s="49"/>
      <c r="I47" s="50"/>
      <c r="J47" s="49"/>
      <c r="K47" s="50">
        <v>200</v>
      </c>
      <c r="L47" s="49"/>
      <c r="M47" s="50"/>
      <c r="N47" s="49"/>
      <c r="O47" s="51"/>
      <c r="P47" s="49"/>
      <c r="Q47" s="48"/>
      <c r="R47" s="78">
        <f t="shared" si="15"/>
        <v>200</v>
      </c>
      <c r="T47" s="1"/>
    </row>
    <row r="48" spans="1:22" ht="13.5" thickBot="1">
      <c r="A48" s="79" t="s">
        <v>67</v>
      </c>
      <c r="B48" s="80" t="s">
        <v>68</v>
      </c>
      <c r="C48" s="81">
        <f t="shared" ref="C48:R48" si="21">SUM(C5+C8+C13+C17+C21+C24+C29+C42)</f>
        <v>13640.93</v>
      </c>
      <c r="D48" s="81">
        <f t="shared" si="21"/>
        <v>22520.400000000001</v>
      </c>
      <c r="E48" s="81">
        <f t="shared" si="21"/>
        <v>19496.239999999998</v>
      </c>
      <c r="F48" s="81">
        <f t="shared" si="21"/>
        <v>19914.47</v>
      </c>
      <c r="G48" s="81">
        <f t="shared" si="21"/>
        <v>10874.14</v>
      </c>
      <c r="H48" s="81">
        <f t="shared" si="21"/>
        <v>32172</v>
      </c>
      <c r="I48" s="81">
        <f t="shared" si="21"/>
        <v>20268.36</v>
      </c>
      <c r="J48" s="81">
        <f t="shared" si="21"/>
        <v>16697.27</v>
      </c>
      <c r="K48" s="81">
        <f t="shared" si="21"/>
        <v>10069.84</v>
      </c>
      <c r="L48" s="81">
        <f t="shared" si="21"/>
        <v>11195.86</v>
      </c>
      <c r="M48" s="81">
        <f t="shared" si="21"/>
        <v>9555.09</v>
      </c>
      <c r="N48" s="81">
        <f t="shared" si="21"/>
        <v>13833.96</v>
      </c>
      <c r="O48" s="81">
        <f t="shared" si="21"/>
        <v>32172</v>
      </c>
      <c r="P48" s="81">
        <f t="shared" si="21"/>
        <v>13126.18</v>
      </c>
      <c r="Q48" s="81">
        <f t="shared" si="21"/>
        <v>12354.05</v>
      </c>
      <c r="R48" s="81">
        <f t="shared" si="21"/>
        <v>257890.78999999998</v>
      </c>
      <c r="S48" s="82"/>
      <c r="T48" s="83"/>
      <c r="U48" s="84"/>
      <c r="V48" s="83"/>
    </row>
    <row r="49" spans="1:22" ht="13.5" thickBot="1">
      <c r="A49" s="116" t="s">
        <v>69</v>
      </c>
      <c r="B49" s="80" t="s">
        <v>70</v>
      </c>
      <c r="C49" s="81">
        <f t="shared" ref="C49:Q49" si="22">SUM(C48-C50)</f>
        <v>8640.93</v>
      </c>
      <c r="D49" s="85">
        <f t="shared" si="22"/>
        <v>2520.4000000000015</v>
      </c>
      <c r="E49" s="81">
        <f t="shared" si="22"/>
        <v>9496.239999999998</v>
      </c>
      <c r="F49" s="81">
        <f t="shared" si="22"/>
        <v>3914.4700000000012</v>
      </c>
      <c r="G49" s="81">
        <f t="shared" si="22"/>
        <v>1874.1399999999994</v>
      </c>
      <c r="H49" s="81">
        <f t="shared" si="22"/>
        <v>7172</v>
      </c>
      <c r="I49" s="81">
        <f t="shared" si="22"/>
        <v>6268.3600000000006</v>
      </c>
      <c r="J49" s="81">
        <f t="shared" si="22"/>
        <v>4697.2700000000004</v>
      </c>
      <c r="K49" s="81">
        <f t="shared" si="22"/>
        <v>10069.84</v>
      </c>
      <c r="L49" s="81">
        <f t="shared" si="22"/>
        <v>11195.86</v>
      </c>
      <c r="M49" s="81">
        <f t="shared" si="22"/>
        <v>5055.09</v>
      </c>
      <c r="N49" s="81">
        <f t="shared" si="22"/>
        <v>13833.96</v>
      </c>
      <c r="O49" s="81">
        <f t="shared" si="22"/>
        <v>7172</v>
      </c>
      <c r="P49" s="81">
        <f t="shared" si="22"/>
        <v>4126.18</v>
      </c>
      <c r="Q49" s="81">
        <f t="shared" si="22"/>
        <v>6354.0499999999993</v>
      </c>
      <c r="R49" s="81">
        <f>SUM(C49:Q49)</f>
        <v>102390.79</v>
      </c>
      <c r="T49" s="83"/>
      <c r="V49" s="83"/>
    </row>
    <row r="50" spans="1:22" ht="13.5" thickBot="1">
      <c r="A50" s="117"/>
      <c r="B50" s="80" t="s">
        <v>71</v>
      </c>
      <c r="C50" s="81">
        <f>SUM(C12+C28+C33+C35+C45)</f>
        <v>5000</v>
      </c>
      <c r="D50" s="81">
        <f t="shared" ref="D50:R50" si="23">SUM(D12+D28+D33+D35+D45)</f>
        <v>20000</v>
      </c>
      <c r="E50" s="81">
        <f t="shared" si="23"/>
        <v>10000</v>
      </c>
      <c r="F50" s="81">
        <f t="shared" si="23"/>
        <v>16000</v>
      </c>
      <c r="G50" s="81">
        <f t="shared" si="23"/>
        <v>9000</v>
      </c>
      <c r="H50" s="81">
        <f t="shared" si="23"/>
        <v>25000</v>
      </c>
      <c r="I50" s="81">
        <f t="shared" si="23"/>
        <v>14000</v>
      </c>
      <c r="J50" s="81">
        <f t="shared" si="23"/>
        <v>12000</v>
      </c>
      <c r="K50" s="81">
        <f t="shared" si="23"/>
        <v>0</v>
      </c>
      <c r="L50" s="81">
        <f t="shared" si="23"/>
        <v>0</v>
      </c>
      <c r="M50" s="81">
        <f t="shared" si="23"/>
        <v>4500</v>
      </c>
      <c r="N50" s="81">
        <f t="shared" si="23"/>
        <v>0</v>
      </c>
      <c r="O50" s="81">
        <f t="shared" si="23"/>
        <v>25000</v>
      </c>
      <c r="P50" s="81">
        <f t="shared" si="23"/>
        <v>9000</v>
      </c>
      <c r="Q50" s="81">
        <f t="shared" si="23"/>
        <v>6000</v>
      </c>
      <c r="R50" s="81">
        <f t="shared" si="23"/>
        <v>155500</v>
      </c>
      <c r="V50" s="83"/>
    </row>
    <row r="51" spans="1:22">
      <c r="B51" s="87"/>
      <c r="R51" s="1"/>
      <c r="T51" s="1"/>
    </row>
    <row r="52" spans="1:22">
      <c r="N52" s="2"/>
      <c r="O52" s="2"/>
    </row>
    <row r="53" spans="1:22" ht="15.75">
      <c r="I53" s="88"/>
      <c r="L53" s="88"/>
      <c r="N53" s="89"/>
      <c r="O53" s="2"/>
      <c r="Q53" s="88"/>
      <c r="T53" s="1"/>
    </row>
    <row r="54" spans="1:22">
      <c r="N54" s="2"/>
      <c r="O54" s="2"/>
    </row>
    <row r="55" spans="1:22">
      <c r="N55" s="2"/>
      <c r="O55" s="2"/>
      <c r="T55" s="83"/>
      <c r="U55" s="84"/>
    </row>
    <row r="56" spans="1:22">
      <c r="N56" s="2"/>
      <c r="O56" s="2"/>
      <c r="T56" s="84"/>
      <c r="U56" s="84"/>
    </row>
    <row r="57" spans="1:22">
      <c r="T57" s="83"/>
      <c r="U57" s="84"/>
    </row>
    <row r="58" spans="1:22">
      <c r="T58" s="83"/>
      <c r="U58" s="84"/>
    </row>
  </sheetData>
  <mergeCells count="19">
    <mergeCell ref="P3:P4"/>
    <mergeCell ref="Q3:Q4"/>
    <mergeCell ref="R3:R4"/>
    <mergeCell ref="A49:A50"/>
    <mergeCell ref="J3:J4"/>
    <mergeCell ref="K3:K4"/>
    <mergeCell ref="L3:L4"/>
    <mergeCell ref="M3:M4"/>
    <mergeCell ref="N3:N4"/>
    <mergeCell ref="O3:O4"/>
    <mergeCell ref="B1:I1"/>
    <mergeCell ref="A3:B4"/>
    <mergeCell ref="C3:C4"/>
    <mergeCell ref="D3:D4"/>
    <mergeCell ref="E3:E4"/>
    <mergeCell ref="F3:F4"/>
    <mergeCell ref="G3:G4"/>
    <mergeCell ref="H3:H4"/>
    <mergeCell ref="I3:I4"/>
  </mergeCells>
  <pageMargins left="0.39370078740157483" right="0" top="0.19685039370078741" bottom="0" header="0.51181102362204722" footer="0.51181102362204722"/>
  <pageSetup paperSize="9" scale="84" pageOrder="overThenDown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opLeftCell="A22" zoomScale="118" zoomScaleNormal="118" workbookViewId="0">
      <selection activeCell="I44" sqref="I44"/>
    </sheetView>
  </sheetViews>
  <sheetFormatPr defaultRowHeight="12.75" outlineLevelRow="1"/>
  <cols>
    <col min="1" max="1" width="7" style="1" customWidth="1"/>
    <col min="2" max="2" width="24.140625" style="1" customWidth="1"/>
    <col min="3" max="6" width="7.5703125" style="1" customWidth="1"/>
    <col min="7" max="7" width="7" style="1" customWidth="1"/>
    <col min="8" max="17" width="7.5703125" style="1" customWidth="1"/>
    <col min="18" max="18" width="7.5703125" style="5" customWidth="1"/>
    <col min="19" max="19" width="1.85546875" style="1" customWidth="1"/>
    <col min="20" max="20" width="10.140625" style="86" bestFit="1" customWidth="1"/>
    <col min="21" max="256" width="9.140625" style="1"/>
    <col min="257" max="257" width="7" style="1" customWidth="1"/>
    <col min="258" max="258" width="24.140625" style="1" customWidth="1"/>
    <col min="259" max="262" width="7.5703125" style="1" customWidth="1"/>
    <col min="263" max="263" width="7" style="1" customWidth="1"/>
    <col min="264" max="266" width="7.5703125" style="1" customWidth="1"/>
    <col min="267" max="267" width="5.85546875" style="1" customWidth="1"/>
    <col min="268" max="268" width="6.7109375" style="1" customWidth="1"/>
    <col min="269" max="269" width="6.5703125" style="1" customWidth="1"/>
    <col min="270" max="271" width="7.5703125" style="1" customWidth="1"/>
    <col min="272" max="272" width="6.140625" style="1" customWidth="1"/>
    <col min="273" max="273" width="6.42578125" style="1" customWidth="1"/>
    <col min="274" max="274" width="7.5703125" style="1" customWidth="1"/>
    <col min="275" max="275" width="1.85546875" style="1" customWidth="1"/>
    <col min="276" max="512" width="9.140625" style="1"/>
    <col min="513" max="513" width="7" style="1" customWidth="1"/>
    <col min="514" max="514" width="24.140625" style="1" customWidth="1"/>
    <col min="515" max="518" width="7.5703125" style="1" customWidth="1"/>
    <col min="519" max="519" width="7" style="1" customWidth="1"/>
    <col min="520" max="522" width="7.5703125" style="1" customWidth="1"/>
    <col min="523" max="523" width="5.85546875" style="1" customWidth="1"/>
    <col min="524" max="524" width="6.7109375" style="1" customWidth="1"/>
    <col min="525" max="525" width="6.5703125" style="1" customWidth="1"/>
    <col min="526" max="527" width="7.5703125" style="1" customWidth="1"/>
    <col min="528" max="528" width="6.140625" style="1" customWidth="1"/>
    <col min="529" max="529" width="6.42578125" style="1" customWidth="1"/>
    <col min="530" max="530" width="7.5703125" style="1" customWidth="1"/>
    <col min="531" max="531" width="1.85546875" style="1" customWidth="1"/>
    <col min="532" max="768" width="9.140625" style="1"/>
    <col min="769" max="769" width="7" style="1" customWidth="1"/>
    <col min="770" max="770" width="24.140625" style="1" customWidth="1"/>
    <col min="771" max="774" width="7.5703125" style="1" customWidth="1"/>
    <col min="775" max="775" width="7" style="1" customWidth="1"/>
    <col min="776" max="778" width="7.5703125" style="1" customWidth="1"/>
    <col min="779" max="779" width="5.85546875" style="1" customWidth="1"/>
    <col min="780" max="780" width="6.7109375" style="1" customWidth="1"/>
    <col min="781" max="781" width="6.5703125" style="1" customWidth="1"/>
    <col min="782" max="783" width="7.5703125" style="1" customWidth="1"/>
    <col min="784" max="784" width="6.140625" style="1" customWidth="1"/>
    <col min="785" max="785" width="6.42578125" style="1" customWidth="1"/>
    <col min="786" max="786" width="7.5703125" style="1" customWidth="1"/>
    <col min="787" max="787" width="1.85546875" style="1" customWidth="1"/>
    <col min="788" max="1024" width="9.140625" style="1"/>
    <col min="1025" max="1025" width="7" style="1" customWidth="1"/>
    <col min="1026" max="1026" width="24.140625" style="1" customWidth="1"/>
    <col min="1027" max="1030" width="7.5703125" style="1" customWidth="1"/>
    <col min="1031" max="1031" width="7" style="1" customWidth="1"/>
    <col min="1032" max="1034" width="7.5703125" style="1" customWidth="1"/>
    <col min="1035" max="1035" width="5.85546875" style="1" customWidth="1"/>
    <col min="1036" max="1036" width="6.7109375" style="1" customWidth="1"/>
    <col min="1037" max="1037" width="6.5703125" style="1" customWidth="1"/>
    <col min="1038" max="1039" width="7.5703125" style="1" customWidth="1"/>
    <col min="1040" max="1040" width="6.140625" style="1" customWidth="1"/>
    <col min="1041" max="1041" width="6.42578125" style="1" customWidth="1"/>
    <col min="1042" max="1042" width="7.5703125" style="1" customWidth="1"/>
    <col min="1043" max="1043" width="1.85546875" style="1" customWidth="1"/>
    <col min="1044" max="1280" width="9.140625" style="1"/>
    <col min="1281" max="1281" width="7" style="1" customWidth="1"/>
    <col min="1282" max="1282" width="24.140625" style="1" customWidth="1"/>
    <col min="1283" max="1286" width="7.5703125" style="1" customWidth="1"/>
    <col min="1287" max="1287" width="7" style="1" customWidth="1"/>
    <col min="1288" max="1290" width="7.5703125" style="1" customWidth="1"/>
    <col min="1291" max="1291" width="5.85546875" style="1" customWidth="1"/>
    <col min="1292" max="1292" width="6.7109375" style="1" customWidth="1"/>
    <col min="1293" max="1293" width="6.5703125" style="1" customWidth="1"/>
    <col min="1294" max="1295" width="7.5703125" style="1" customWidth="1"/>
    <col min="1296" max="1296" width="6.140625" style="1" customWidth="1"/>
    <col min="1297" max="1297" width="6.42578125" style="1" customWidth="1"/>
    <col min="1298" max="1298" width="7.5703125" style="1" customWidth="1"/>
    <col min="1299" max="1299" width="1.85546875" style="1" customWidth="1"/>
    <col min="1300" max="1536" width="9.140625" style="1"/>
    <col min="1537" max="1537" width="7" style="1" customWidth="1"/>
    <col min="1538" max="1538" width="24.140625" style="1" customWidth="1"/>
    <col min="1539" max="1542" width="7.5703125" style="1" customWidth="1"/>
    <col min="1543" max="1543" width="7" style="1" customWidth="1"/>
    <col min="1544" max="1546" width="7.5703125" style="1" customWidth="1"/>
    <col min="1547" max="1547" width="5.85546875" style="1" customWidth="1"/>
    <col min="1548" max="1548" width="6.7109375" style="1" customWidth="1"/>
    <col min="1549" max="1549" width="6.5703125" style="1" customWidth="1"/>
    <col min="1550" max="1551" width="7.5703125" style="1" customWidth="1"/>
    <col min="1552" max="1552" width="6.140625" style="1" customWidth="1"/>
    <col min="1553" max="1553" width="6.42578125" style="1" customWidth="1"/>
    <col min="1554" max="1554" width="7.5703125" style="1" customWidth="1"/>
    <col min="1555" max="1555" width="1.85546875" style="1" customWidth="1"/>
    <col min="1556" max="1792" width="9.140625" style="1"/>
    <col min="1793" max="1793" width="7" style="1" customWidth="1"/>
    <col min="1794" max="1794" width="24.140625" style="1" customWidth="1"/>
    <col min="1795" max="1798" width="7.5703125" style="1" customWidth="1"/>
    <col min="1799" max="1799" width="7" style="1" customWidth="1"/>
    <col min="1800" max="1802" width="7.5703125" style="1" customWidth="1"/>
    <col min="1803" max="1803" width="5.85546875" style="1" customWidth="1"/>
    <col min="1804" max="1804" width="6.7109375" style="1" customWidth="1"/>
    <col min="1805" max="1805" width="6.5703125" style="1" customWidth="1"/>
    <col min="1806" max="1807" width="7.5703125" style="1" customWidth="1"/>
    <col min="1808" max="1808" width="6.140625" style="1" customWidth="1"/>
    <col min="1809" max="1809" width="6.42578125" style="1" customWidth="1"/>
    <col min="1810" max="1810" width="7.5703125" style="1" customWidth="1"/>
    <col min="1811" max="1811" width="1.85546875" style="1" customWidth="1"/>
    <col min="1812" max="2048" width="9.140625" style="1"/>
    <col min="2049" max="2049" width="7" style="1" customWidth="1"/>
    <col min="2050" max="2050" width="24.140625" style="1" customWidth="1"/>
    <col min="2051" max="2054" width="7.5703125" style="1" customWidth="1"/>
    <col min="2055" max="2055" width="7" style="1" customWidth="1"/>
    <col min="2056" max="2058" width="7.5703125" style="1" customWidth="1"/>
    <col min="2059" max="2059" width="5.85546875" style="1" customWidth="1"/>
    <col min="2060" max="2060" width="6.7109375" style="1" customWidth="1"/>
    <col min="2061" max="2061" width="6.5703125" style="1" customWidth="1"/>
    <col min="2062" max="2063" width="7.5703125" style="1" customWidth="1"/>
    <col min="2064" max="2064" width="6.140625" style="1" customWidth="1"/>
    <col min="2065" max="2065" width="6.42578125" style="1" customWidth="1"/>
    <col min="2066" max="2066" width="7.5703125" style="1" customWidth="1"/>
    <col min="2067" max="2067" width="1.85546875" style="1" customWidth="1"/>
    <col min="2068" max="2304" width="9.140625" style="1"/>
    <col min="2305" max="2305" width="7" style="1" customWidth="1"/>
    <col min="2306" max="2306" width="24.140625" style="1" customWidth="1"/>
    <col min="2307" max="2310" width="7.5703125" style="1" customWidth="1"/>
    <col min="2311" max="2311" width="7" style="1" customWidth="1"/>
    <col min="2312" max="2314" width="7.5703125" style="1" customWidth="1"/>
    <col min="2315" max="2315" width="5.85546875" style="1" customWidth="1"/>
    <col min="2316" max="2316" width="6.7109375" style="1" customWidth="1"/>
    <col min="2317" max="2317" width="6.5703125" style="1" customWidth="1"/>
    <col min="2318" max="2319" width="7.5703125" style="1" customWidth="1"/>
    <col min="2320" max="2320" width="6.140625" style="1" customWidth="1"/>
    <col min="2321" max="2321" width="6.42578125" style="1" customWidth="1"/>
    <col min="2322" max="2322" width="7.5703125" style="1" customWidth="1"/>
    <col min="2323" max="2323" width="1.85546875" style="1" customWidth="1"/>
    <col min="2324" max="2560" width="9.140625" style="1"/>
    <col min="2561" max="2561" width="7" style="1" customWidth="1"/>
    <col min="2562" max="2562" width="24.140625" style="1" customWidth="1"/>
    <col min="2563" max="2566" width="7.5703125" style="1" customWidth="1"/>
    <col min="2567" max="2567" width="7" style="1" customWidth="1"/>
    <col min="2568" max="2570" width="7.5703125" style="1" customWidth="1"/>
    <col min="2571" max="2571" width="5.85546875" style="1" customWidth="1"/>
    <col min="2572" max="2572" width="6.7109375" style="1" customWidth="1"/>
    <col min="2573" max="2573" width="6.5703125" style="1" customWidth="1"/>
    <col min="2574" max="2575" width="7.5703125" style="1" customWidth="1"/>
    <col min="2576" max="2576" width="6.140625" style="1" customWidth="1"/>
    <col min="2577" max="2577" width="6.42578125" style="1" customWidth="1"/>
    <col min="2578" max="2578" width="7.5703125" style="1" customWidth="1"/>
    <col min="2579" max="2579" width="1.85546875" style="1" customWidth="1"/>
    <col min="2580" max="2816" width="9.140625" style="1"/>
    <col min="2817" max="2817" width="7" style="1" customWidth="1"/>
    <col min="2818" max="2818" width="24.140625" style="1" customWidth="1"/>
    <col min="2819" max="2822" width="7.5703125" style="1" customWidth="1"/>
    <col min="2823" max="2823" width="7" style="1" customWidth="1"/>
    <col min="2824" max="2826" width="7.5703125" style="1" customWidth="1"/>
    <col min="2827" max="2827" width="5.85546875" style="1" customWidth="1"/>
    <col min="2828" max="2828" width="6.7109375" style="1" customWidth="1"/>
    <col min="2829" max="2829" width="6.5703125" style="1" customWidth="1"/>
    <col min="2830" max="2831" width="7.5703125" style="1" customWidth="1"/>
    <col min="2832" max="2832" width="6.140625" style="1" customWidth="1"/>
    <col min="2833" max="2833" width="6.42578125" style="1" customWidth="1"/>
    <col min="2834" max="2834" width="7.5703125" style="1" customWidth="1"/>
    <col min="2835" max="2835" width="1.85546875" style="1" customWidth="1"/>
    <col min="2836" max="3072" width="9.140625" style="1"/>
    <col min="3073" max="3073" width="7" style="1" customWidth="1"/>
    <col min="3074" max="3074" width="24.140625" style="1" customWidth="1"/>
    <col min="3075" max="3078" width="7.5703125" style="1" customWidth="1"/>
    <col min="3079" max="3079" width="7" style="1" customWidth="1"/>
    <col min="3080" max="3082" width="7.5703125" style="1" customWidth="1"/>
    <col min="3083" max="3083" width="5.85546875" style="1" customWidth="1"/>
    <col min="3084" max="3084" width="6.7109375" style="1" customWidth="1"/>
    <col min="3085" max="3085" width="6.5703125" style="1" customWidth="1"/>
    <col min="3086" max="3087" width="7.5703125" style="1" customWidth="1"/>
    <col min="3088" max="3088" width="6.140625" style="1" customWidth="1"/>
    <col min="3089" max="3089" width="6.42578125" style="1" customWidth="1"/>
    <col min="3090" max="3090" width="7.5703125" style="1" customWidth="1"/>
    <col min="3091" max="3091" width="1.85546875" style="1" customWidth="1"/>
    <col min="3092" max="3328" width="9.140625" style="1"/>
    <col min="3329" max="3329" width="7" style="1" customWidth="1"/>
    <col min="3330" max="3330" width="24.140625" style="1" customWidth="1"/>
    <col min="3331" max="3334" width="7.5703125" style="1" customWidth="1"/>
    <col min="3335" max="3335" width="7" style="1" customWidth="1"/>
    <col min="3336" max="3338" width="7.5703125" style="1" customWidth="1"/>
    <col min="3339" max="3339" width="5.85546875" style="1" customWidth="1"/>
    <col min="3340" max="3340" width="6.7109375" style="1" customWidth="1"/>
    <col min="3341" max="3341" width="6.5703125" style="1" customWidth="1"/>
    <col min="3342" max="3343" width="7.5703125" style="1" customWidth="1"/>
    <col min="3344" max="3344" width="6.140625" style="1" customWidth="1"/>
    <col min="3345" max="3345" width="6.42578125" style="1" customWidth="1"/>
    <col min="3346" max="3346" width="7.5703125" style="1" customWidth="1"/>
    <col min="3347" max="3347" width="1.85546875" style="1" customWidth="1"/>
    <col min="3348" max="3584" width="9.140625" style="1"/>
    <col min="3585" max="3585" width="7" style="1" customWidth="1"/>
    <col min="3586" max="3586" width="24.140625" style="1" customWidth="1"/>
    <col min="3587" max="3590" width="7.5703125" style="1" customWidth="1"/>
    <col min="3591" max="3591" width="7" style="1" customWidth="1"/>
    <col min="3592" max="3594" width="7.5703125" style="1" customWidth="1"/>
    <col min="3595" max="3595" width="5.85546875" style="1" customWidth="1"/>
    <col min="3596" max="3596" width="6.7109375" style="1" customWidth="1"/>
    <col min="3597" max="3597" width="6.5703125" style="1" customWidth="1"/>
    <col min="3598" max="3599" width="7.5703125" style="1" customWidth="1"/>
    <col min="3600" max="3600" width="6.140625" style="1" customWidth="1"/>
    <col min="3601" max="3601" width="6.42578125" style="1" customWidth="1"/>
    <col min="3602" max="3602" width="7.5703125" style="1" customWidth="1"/>
    <col min="3603" max="3603" width="1.85546875" style="1" customWidth="1"/>
    <col min="3604" max="3840" width="9.140625" style="1"/>
    <col min="3841" max="3841" width="7" style="1" customWidth="1"/>
    <col min="3842" max="3842" width="24.140625" style="1" customWidth="1"/>
    <col min="3843" max="3846" width="7.5703125" style="1" customWidth="1"/>
    <col min="3847" max="3847" width="7" style="1" customWidth="1"/>
    <col min="3848" max="3850" width="7.5703125" style="1" customWidth="1"/>
    <col min="3851" max="3851" width="5.85546875" style="1" customWidth="1"/>
    <col min="3852" max="3852" width="6.7109375" style="1" customWidth="1"/>
    <col min="3853" max="3853" width="6.5703125" style="1" customWidth="1"/>
    <col min="3854" max="3855" width="7.5703125" style="1" customWidth="1"/>
    <col min="3856" max="3856" width="6.140625" style="1" customWidth="1"/>
    <col min="3857" max="3857" width="6.42578125" style="1" customWidth="1"/>
    <col min="3858" max="3858" width="7.5703125" style="1" customWidth="1"/>
    <col min="3859" max="3859" width="1.85546875" style="1" customWidth="1"/>
    <col min="3860" max="4096" width="9.140625" style="1"/>
    <col min="4097" max="4097" width="7" style="1" customWidth="1"/>
    <col min="4098" max="4098" width="24.140625" style="1" customWidth="1"/>
    <col min="4099" max="4102" width="7.5703125" style="1" customWidth="1"/>
    <col min="4103" max="4103" width="7" style="1" customWidth="1"/>
    <col min="4104" max="4106" width="7.5703125" style="1" customWidth="1"/>
    <col min="4107" max="4107" width="5.85546875" style="1" customWidth="1"/>
    <col min="4108" max="4108" width="6.7109375" style="1" customWidth="1"/>
    <col min="4109" max="4109" width="6.5703125" style="1" customWidth="1"/>
    <col min="4110" max="4111" width="7.5703125" style="1" customWidth="1"/>
    <col min="4112" max="4112" width="6.140625" style="1" customWidth="1"/>
    <col min="4113" max="4113" width="6.42578125" style="1" customWidth="1"/>
    <col min="4114" max="4114" width="7.5703125" style="1" customWidth="1"/>
    <col min="4115" max="4115" width="1.85546875" style="1" customWidth="1"/>
    <col min="4116" max="4352" width="9.140625" style="1"/>
    <col min="4353" max="4353" width="7" style="1" customWidth="1"/>
    <col min="4354" max="4354" width="24.140625" style="1" customWidth="1"/>
    <col min="4355" max="4358" width="7.5703125" style="1" customWidth="1"/>
    <col min="4359" max="4359" width="7" style="1" customWidth="1"/>
    <col min="4360" max="4362" width="7.5703125" style="1" customWidth="1"/>
    <col min="4363" max="4363" width="5.85546875" style="1" customWidth="1"/>
    <col min="4364" max="4364" width="6.7109375" style="1" customWidth="1"/>
    <col min="4365" max="4365" width="6.5703125" style="1" customWidth="1"/>
    <col min="4366" max="4367" width="7.5703125" style="1" customWidth="1"/>
    <col min="4368" max="4368" width="6.140625" style="1" customWidth="1"/>
    <col min="4369" max="4369" width="6.42578125" style="1" customWidth="1"/>
    <col min="4370" max="4370" width="7.5703125" style="1" customWidth="1"/>
    <col min="4371" max="4371" width="1.85546875" style="1" customWidth="1"/>
    <col min="4372" max="4608" width="9.140625" style="1"/>
    <col min="4609" max="4609" width="7" style="1" customWidth="1"/>
    <col min="4610" max="4610" width="24.140625" style="1" customWidth="1"/>
    <col min="4611" max="4614" width="7.5703125" style="1" customWidth="1"/>
    <col min="4615" max="4615" width="7" style="1" customWidth="1"/>
    <col min="4616" max="4618" width="7.5703125" style="1" customWidth="1"/>
    <col min="4619" max="4619" width="5.85546875" style="1" customWidth="1"/>
    <col min="4620" max="4620" width="6.7109375" style="1" customWidth="1"/>
    <col min="4621" max="4621" width="6.5703125" style="1" customWidth="1"/>
    <col min="4622" max="4623" width="7.5703125" style="1" customWidth="1"/>
    <col min="4624" max="4624" width="6.140625" style="1" customWidth="1"/>
    <col min="4625" max="4625" width="6.42578125" style="1" customWidth="1"/>
    <col min="4626" max="4626" width="7.5703125" style="1" customWidth="1"/>
    <col min="4627" max="4627" width="1.85546875" style="1" customWidth="1"/>
    <col min="4628" max="4864" width="9.140625" style="1"/>
    <col min="4865" max="4865" width="7" style="1" customWidth="1"/>
    <col min="4866" max="4866" width="24.140625" style="1" customWidth="1"/>
    <col min="4867" max="4870" width="7.5703125" style="1" customWidth="1"/>
    <col min="4871" max="4871" width="7" style="1" customWidth="1"/>
    <col min="4872" max="4874" width="7.5703125" style="1" customWidth="1"/>
    <col min="4875" max="4875" width="5.85546875" style="1" customWidth="1"/>
    <col min="4876" max="4876" width="6.7109375" style="1" customWidth="1"/>
    <col min="4877" max="4877" width="6.5703125" style="1" customWidth="1"/>
    <col min="4878" max="4879" width="7.5703125" style="1" customWidth="1"/>
    <col min="4880" max="4880" width="6.140625" style="1" customWidth="1"/>
    <col min="4881" max="4881" width="6.42578125" style="1" customWidth="1"/>
    <col min="4882" max="4882" width="7.5703125" style="1" customWidth="1"/>
    <col min="4883" max="4883" width="1.85546875" style="1" customWidth="1"/>
    <col min="4884" max="5120" width="9.140625" style="1"/>
    <col min="5121" max="5121" width="7" style="1" customWidth="1"/>
    <col min="5122" max="5122" width="24.140625" style="1" customWidth="1"/>
    <col min="5123" max="5126" width="7.5703125" style="1" customWidth="1"/>
    <col min="5127" max="5127" width="7" style="1" customWidth="1"/>
    <col min="5128" max="5130" width="7.5703125" style="1" customWidth="1"/>
    <col min="5131" max="5131" width="5.85546875" style="1" customWidth="1"/>
    <col min="5132" max="5132" width="6.7109375" style="1" customWidth="1"/>
    <col min="5133" max="5133" width="6.5703125" style="1" customWidth="1"/>
    <col min="5134" max="5135" width="7.5703125" style="1" customWidth="1"/>
    <col min="5136" max="5136" width="6.140625" style="1" customWidth="1"/>
    <col min="5137" max="5137" width="6.42578125" style="1" customWidth="1"/>
    <col min="5138" max="5138" width="7.5703125" style="1" customWidth="1"/>
    <col min="5139" max="5139" width="1.85546875" style="1" customWidth="1"/>
    <col min="5140" max="5376" width="9.140625" style="1"/>
    <col min="5377" max="5377" width="7" style="1" customWidth="1"/>
    <col min="5378" max="5378" width="24.140625" style="1" customWidth="1"/>
    <col min="5379" max="5382" width="7.5703125" style="1" customWidth="1"/>
    <col min="5383" max="5383" width="7" style="1" customWidth="1"/>
    <col min="5384" max="5386" width="7.5703125" style="1" customWidth="1"/>
    <col min="5387" max="5387" width="5.85546875" style="1" customWidth="1"/>
    <col min="5388" max="5388" width="6.7109375" style="1" customWidth="1"/>
    <col min="5389" max="5389" width="6.5703125" style="1" customWidth="1"/>
    <col min="5390" max="5391" width="7.5703125" style="1" customWidth="1"/>
    <col min="5392" max="5392" width="6.140625" style="1" customWidth="1"/>
    <col min="5393" max="5393" width="6.42578125" style="1" customWidth="1"/>
    <col min="5394" max="5394" width="7.5703125" style="1" customWidth="1"/>
    <col min="5395" max="5395" width="1.85546875" style="1" customWidth="1"/>
    <col min="5396" max="5632" width="9.140625" style="1"/>
    <col min="5633" max="5633" width="7" style="1" customWidth="1"/>
    <col min="5634" max="5634" width="24.140625" style="1" customWidth="1"/>
    <col min="5635" max="5638" width="7.5703125" style="1" customWidth="1"/>
    <col min="5639" max="5639" width="7" style="1" customWidth="1"/>
    <col min="5640" max="5642" width="7.5703125" style="1" customWidth="1"/>
    <col min="5643" max="5643" width="5.85546875" style="1" customWidth="1"/>
    <col min="5644" max="5644" width="6.7109375" style="1" customWidth="1"/>
    <col min="5645" max="5645" width="6.5703125" style="1" customWidth="1"/>
    <col min="5646" max="5647" width="7.5703125" style="1" customWidth="1"/>
    <col min="5648" max="5648" width="6.140625" style="1" customWidth="1"/>
    <col min="5649" max="5649" width="6.42578125" style="1" customWidth="1"/>
    <col min="5650" max="5650" width="7.5703125" style="1" customWidth="1"/>
    <col min="5651" max="5651" width="1.85546875" style="1" customWidth="1"/>
    <col min="5652" max="5888" width="9.140625" style="1"/>
    <col min="5889" max="5889" width="7" style="1" customWidth="1"/>
    <col min="5890" max="5890" width="24.140625" style="1" customWidth="1"/>
    <col min="5891" max="5894" width="7.5703125" style="1" customWidth="1"/>
    <col min="5895" max="5895" width="7" style="1" customWidth="1"/>
    <col min="5896" max="5898" width="7.5703125" style="1" customWidth="1"/>
    <col min="5899" max="5899" width="5.85546875" style="1" customWidth="1"/>
    <col min="5900" max="5900" width="6.7109375" style="1" customWidth="1"/>
    <col min="5901" max="5901" width="6.5703125" style="1" customWidth="1"/>
    <col min="5902" max="5903" width="7.5703125" style="1" customWidth="1"/>
    <col min="5904" max="5904" width="6.140625" style="1" customWidth="1"/>
    <col min="5905" max="5905" width="6.42578125" style="1" customWidth="1"/>
    <col min="5906" max="5906" width="7.5703125" style="1" customWidth="1"/>
    <col min="5907" max="5907" width="1.85546875" style="1" customWidth="1"/>
    <col min="5908" max="6144" width="9.140625" style="1"/>
    <col min="6145" max="6145" width="7" style="1" customWidth="1"/>
    <col min="6146" max="6146" width="24.140625" style="1" customWidth="1"/>
    <col min="6147" max="6150" width="7.5703125" style="1" customWidth="1"/>
    <col min="6151" max="6151" width="7" style="1" customWidth="1"/>
    <col min="6152" max="6154" width="7.5703125" style="1" customWidth="1"/>
    <col min="6155" max="6155" width="5.85546875" style="1" customWidth="1"/>
    <col min="6156" max="6156" width="6.7109375" style="1" customWidth="1"/>
    <col min="6157" max="6157" width="6.5703125" style="1" customWidth="1"/>
    <col min="6158" max="6159" width="7.5703125" style="1" customWidth="1"/>
    <col min="6160" max="6160" width="6.140625" style="1" customWidth="1"/>
    <col min="6161" max="6161" width="6.42578125" style="1" customWidth="1"/>
    <col min="6162" max="6162" width="7.5703125" style="1" customWidth="1"/>
    <col min="6163" max="6163" width="1.85546875" style="1" customWidth="1"/>
    <col min="6164" max="6400" width="9.140625" style="1"/>
    <col min="6401" max="6401" width="7" style="1" customWidth="1"/>
    <col min="6402" max="6402" width="24.140625" style="1" customWidth="1"/>
    <col min="6403" max="6406" width="7.5703125" style="1" customWidth="1"/>
    <col min="6407" max="6407" width="7" style="1" customWidth="1"/>
    <col min="6408" max="6410" width="7.5703125" style="1" customWidth="1"/>
    <col min="6411" max="6411" width="5.85546875" style="1" customWidth="1"/>
    <col min="6412" max="6412" width="6.7109375" style="1" customWidth="1"/>
    <col min="6413" max="6413" width="6.5703125" style="1" customWidth="1"/>
    <col min="6414" max="6415" width="7.5703125" style="1" customWidth="1"/>
    <col min="6416" max="6416" width="6.140625" style="1" customWidth="1"/>
    <col min="6417" max="6417" width="6.42578125" style="1" customWidth="1"/>
    <col min="6418" max="6418" width="7.5703125" style="1" customWidth="1"/>
    <col min="6419" max="6419" width="1.85546875" style="1" customWidth="1"/>
    <col min="6420" max="6656" width="9.140625" style="1"/>
    <col min="6657" max="6657" width="7" style="1" customWidth="1"/>
    <col min="6658" max="6658" width="24.140625" style="1" customWidth="1"/>
    <col min="6659" max="6662" width="7.5703125" style="1" customWidth="1"/>
    <col min="6663" max="6663" width="7" style="1" customWidth="1"/>
    <col min="6664" max="6666" width="7.5703125" style="1" customWidth="1"/>
    <col min="6667" max="6667" width="5.85546875" style="1" customWidth="1"/>
    <col min="6668" max="6668" width="6.7109375" style="1" customWidth="1"/>
    <col min="6669" max="6669" width="6.5703125" style="1" customWidth="1"/>
    <col min="6670" max="6671" width="7.5703125" style="1" customWidth="1"/>
    <col min="6672" max="6672" width="6.140625" style="1" customWidth="1"/>
    <col min="6673" max="6673" width="6.42578125" style="1" customWidth="1"/>
    <col min="6674" max="6674" width="7.5703125" style="1" customWidth="1"/>
    <col min="6675" max="6675" width="1.85546875" style="1" customWidth="1"/>
    <col min="6676" max="6912" width="9.140625" style="1"/>
    <col min="6913" max="6913" width="7" style="1" customWidth="1"/>
    <col min="6914" max="6914" width="24.140625" style="1" customWidth="1"/>
    <col min="6915" max="6918" width="7.5703125" style="1" customWidth="1"/>
    <col min="6919" max="6919" width="7" style="1" customWidth="1"/>
    <col min="6920" max="6922" width="7.5703125" style="1" customWidth="1"/>
    <col min="6923" max="6923" width="5.85546875" style="1" customWidth="1"/>
    <col min="6924" max="6924" width="6.7109375" style="1" customWidth="1"/>
    <col min="6925" max="6925" width="6.5703125" style="1" customWidth="1"/>
    <col min="6926" max="6927" width="7.5703125" style="1" customWidth="1"/>
    <col min="6928" max="6928" width="6.140625" style="1" customWidth="1"/>
    <col min="6929" max="6929" width="6.42578125" style="1" customWidth="1"/>
    <col min="6930" max="6930" width="7.5703125" style="1" customWidth="1"/>
    <col min="6931" max="6931" width="1.85546875" style="1" customWidth="1"/>
    <col min="6932" max="7168" width="9.140625" style="1"/>
    <col min="7169" max="7169" width="7" style="1" customWidth="1"/>
    <col min="7170" max="7170" width="24.140625" style="1" customWidth="1"/>
    <col min="7171" max="7174" width="7.5703125" style="1" customWidth="1"/>
    <col min="7175" max="7175" width="7" style="1" customWidth="1"/>
    <col min="7176" max="7178" width="7.5703125" style="1" customWidth="1"/>
    <col min="7179" max="7179" width="5.85546875" style="1" customWidth="1"/>
    <col min="7180" max="7180" width="6.7109375" style="1" customWidth="1"/>
    <col min="7181" max="7181" width="6.5703125" style="1" customWidth="1"/>
    <col min="7182" max="7183" width="7.5703125" style="1" customWidth="1"/>
    <col min="7184" max="7184" width="6.140625" style="1" customWidth="1"/>
    <col min="7185" max="7185" width="6.42578125" style="1" customWidth="1"/>
    <col min="7186" max="7186" width="7.5703125" style="1" customWidth="1"/>
    <col min="7187" max="7187" width="1.85546875" style="1" customWidth="1"/>
    <col min="7188" max="7424" width="9.140625" style="1"/>
    <col min="7425" max="7425" width="7" style="1" customWidth="1"/>
    <col min="7426" max="7426" width="24.140625" style="1" customWidth="1"/>
    <col min="7427" max="7430" width="7.5703125" style="1" customWidth="1"/>
    <col min="7431" max="7431" width="7" style="1" customWidth="1"/>
    <col min="7432" max="7434" width="7.5703125" style="1" customWidth="1"/>
    <col min="7435" max="7435" width="5.85546875" style="1" customWidth="1"/>
    <col min="7436" max="7436" width="6.7109375" style="1" customWidth="1"/>
    <col min="7437" max="7437" width="6.5703125" style="1" customWidth="1"/>
    <col min="7438" max="7439" width="7.5703125" style="1" customWidth="1"/>
    <col min="7440" max="7440" width="6.140625" style="1" customWidth="1"/>
    <col min="7441" max="7441" width="6.42578125" style="1" customWidth="1"/>
    <col min="7442" max="7442" width="7.5703125" style="1" customWidth="1"/>
    <col min="7443" max="7443" width="1.85546875" style="1" customWidth="1"/>
    <col min="7444" max="7680" width="9.140625" style="1"/>
    <col min="7681" max="7681" width="7" style="1" customWidth="1"/>
    <col min="7682" max="7682" width="24.140625" style="1" customWidth="1"/>
    <col min="7683" max="7686" width="7.5703125" style="1" customWidth="1"/>
    <col min="7687" max="7687" width="7" style="1" customWidth="1"/>
    <col min="7688" max="7690" width="7.5703125" style="1" customWidth="1"/>
    <col min="7691" max="7691" width="5.85546875" style="1" customWidth="1"/>
    <col min="7692" max="7692" width="6.7109375" style="1" customWidth="1"/>
    <col min="7693" max="7693" width="6.5703125" style="1" customWidth="1"/>
    <col min="7694" max="7695" width="7.5703125" style="1" customWidth="1"/>
    <col min="7696" max="7696" width="6.140625" style="1" customWidth="1"/>
    <col min="7697" max="7697" width="6.42578125" style="1" customWidth="1"/>
    <col min="7698" max="7698" width="7.5703125" style="1" customWidth="1"/>
    <col min="7699" max="7699" width="1.85546875" style="1" customWidth="1"/>
    <col min="7700" max="7936" width="9.140625" style="1"/>
    <col min="7937" max="7937" width="7" style="1" customWidth="1"/>
    <col min="7938" max="7938" width="24.140625" style="1" customWidth="1"/>
    <col min="7939" max="7942" width="7.5703125" style="1" customWidth="1"/>
    <col min="7943" max="7943" width="7" style="1" customWidth="1"/>
    <col min="7944" max="7946" width="7.5703125" style="1" customWidth="1"/>
    <col min="7947" max="7947" width="5.85546875" style="1" customWidth="1"/>
    <col min="7948" max="7948" width="6.7109375" style="1" customWidth="1"/>
    <col min="7949" max="7949" width="6.5703125" style="1" customWidth="1"/>
    <col min="7950" max="7951" width="7.5703125" style="1" customWidth="1"/>
    <col min="7952" max="7952" width="6.140625" style="1" customWidth="1"/>
    <col min="7953" max="7953" width="6.42578125" style="1" customWidth="1"/>
    <col min="7954" max="7954" width="7.5703125" style="1" customWidth="1"/>
    <col min="7955" max="7955" width="1.85546875" style="1" customWidth="1"/>
    <col min="7956" max="8192" width="9.140625" style="1"/>
    <col min="8193" max="8193" width="7" style="1" customWidth="1"/>
    <col min="8194" max="8194" width="24.140625" style="1" customWidth="1"/>
    <col min="8195" max="8198" width="7.5703125" style="1" customWidth="1"/>
    <col min="8199" max="8199" width="7" style="1" customWidth="1"/>
    <col min="8200" max="8202" width="7.5703125" style="1" customWidth="1"/>
    <col min="8203" max="8203" width="5.85546875" style="1" customWidth="1"/>
    <col min="8204" max="8204" width="6.7109375" style="1" customWidth="1"/>
    <col min="8205" max="8205" width="6.5703125" style="1" customWidth="1"/>
    <col min="8206" max="8207" width="7.5703125" style="1" customWidth="1"/>
    <col min="8208" max="8208" width="6.140625" style="1" customWidth="1"/>
    <col min="8209" max="8209" width="6.42578125" style="1" customWidth="1"/>
    <col min="8210" max="8210" width="7.5703125" style="1" customWidth="1"/>
    <col min="8211" max="8211" width="1.85546875" style="1" customWidth="1"/>
    <col min="8212" max="8448" width="9.140625" style="1"/>
    <col min="8449" max="8449" width="7" style="1" customWidth="1"/>
    <col min="8450" max="8450" width="24.140625" style="1" customWidth="1"/>
    <col min="8451" max="8454" width="7.5703125" style="1" customWidth="1"/>
    <col min="8455" max="8455" width="7" style="1" customWidth="1"/>
    <col min="8456" max="8458" width="7.5703125" style="1" customWidth="1"/>
    <col min="8459" max="8459" width="5.85546875" style="1" customWidth="1"/>
    <col min="8460" max="8460" width="6.7109375" style="1" customWidth="1"/>
    <col min="8461" max="8461" width="6.5703125" style="1" customWidth="1"/>
    <col min="8462" max="8463" width="7.5703125" style="1" customWidth="1"/>
    <col min="8464" max="8464" width="6.140625" style="1" customWidth="1"/>
    <col min="8465" max="8465" width="6.42578125" style="1" customWidth="1"/>
    <col min="8466" max="8466" width="7.5703125" style="1" customWidth="1"/>
    <col min="8467" max="8467" width="1.85546875" style="1" customWidth="1"/>
    <col min="8468" max="8704" width="9.140625" style="1"/>
    <col min="8705" max="8705" width="7" style="1" customWidth="1"/>
    <col min="8706" max="8706" width="24.140625" style="1" customWidth="1"/>
    <col min="8707" max="8710" width="7.5703125" style="1" customWidth="1"/>
    <col min="8711" max="8711" width="7" style="1" customWidth="1"/>
    <col min="8712" max="8714" width="7.5703125" style="1" customWidth="1"/>
    <col min="8715" max="8715" width="5.85546875" style="1" customWidth="1"/>
    <col min="8716" max="8716" width="6.7109375" style="1" customWidth="1"/>
    <col min="8717" max="8717" width="6.5703125" style="1" customWidth="1"/>
    <col min="8718" max="8719" width="7.5703125" style="1" customWidth="1"/>
    <col min="8720" max="8720" width="6.140625" style="1" customWidth="1"/>
    <col min="8721" max="8721" width="6.42578125" style="1" customWidth="1"/>
    <col min="8722" max="8722" width="7.5703125" style="1" customWidth="1"/>
    <col min="8723" max="8723" width="1.85546875" style="1" customWidth="1"/>
    <col min="8724" max="8960" width="9.140625" style="1"/>
    <col min="8961" max="8961" width="7" style="1" customWidth="1"/>
    <col min="8962" max="8962" width="24.140625" style="1" customWidth="1"/>
    <col min="8963" max="8966" width="7.5703125" style="1" customWidth="1"/>
    <col min="8967" max="8967" width="7" style="1" customWidth="1"/>
    <col min="8968" max="8970" width="7.5703125" style="1" customWidth="1"/>
    <col min="8971" max="8971" width="5.85546875" style="1" customWidth="1"/>
    <col min="8972" max="8972" width="6.7109375" style="1" customWidth="1"/>
    <col min="8973" max="8973" width="6.5703125" style="1" customWidth="1"/>
    <col min="8974" max="8975" width="7.5703125" style="1" customWidth="1"/>
    <col min="8976" max="8976" width="6.140625" style="1" customWidth="1"/>
    <col min="8977" max="8977" width="6.42578125" style="1" customWidth="1"/>
    <col min="8978" max="8978" width="7.5703125" style="1" customWidth="1"/>
    <col min="8979" max="8979" width="1.85546875" style="1" customWidth="1"/>
    <col min="8980" max="9216" width="9.140625" style="1"/>
    <col min="9217" max="9217" width="7" style="1" customWidth="1"/>
    <col min="9218" max="9218" width="24.140625" style="1" customWidth="1"/>
    <col min="9219" max="9222" width="7.5703125" style="1" customWidth="1"/>
    <col min="9223" max="9223" width="7" style="1" customWidth="1"/>
    <col min="9224" max="9226" width="7.5703125" style="1" customWidth="1"/>
    <col min="9227" max="9227" width="5.85546875" style="1" customWidth="1"/>
    <col min="9228" max="9228" width="6.7109375" style="1" customWidth="1"/>
    <col min="9229" max="9229" width="6.5703125" style="1" customWidth="1"/>
    <col min="9230" max="9231" width="7.5703125" style="1" customWidth="1"/>
    <col min="9232" max="9232" width="6.140625" style="1" customWidth="1"/>
    <col min="9233" max="9233" width="6.42578125" style="1" customWidth="1"/>
    <col min="9234" max="9234" width="7.5703125" style="1" customWidth="1"/>
    <col min="9235" max="9235" width="1.85546875" style="1" customWidth="1"/>
    <col min="9236" max="9472" width="9.140625" style="1"/>
    <col min="9473" max="9473" width="7" style="1" customWidth="1"/>
    <col min="9474" max="9474" width="24.140625" style="1" customWidth="1"/>
    <col min="9475" max="9478" width="7.5703125" style="1" customWidth="1"/>
    <col min="9479" max="9479" width="7" style="1" customWidth="1"/>
    <col min="9480" max="9482" width="7.5703125" style="1" customWidth="1"/>
    <col min="9483" max="9483" width="5.85546875" style="1" customWidth="1"/>
    <col min="9484" max="9484" width="6.7109375" style="1" customWidth="1"/>
    <col min="9485" max="9485" width="6.5703125" style="1" customWidth="1"/>
    <col min="9486" max="9487" width="7.5703125" style="1" customWidth="1"/>
    <col min="9488" max="9488" width="6.140625" style="1" customWidth="1"/>
    <col min="9489" max="9489" width="6.42578125" style="1" customWidth="1"/>
    <col min="9490" max="9490" width="7.5703125" style="1" customWidth="1"/>
    <col min="9491" max="9491" width="1.85546875" style="1" customWidth="1"/>
    <col min="9492" max="9728" width="9.140625" style="1"/>
    <col min="9729" max="9729" width="7" style="1" customWidth="1"/>
    <col min="9730" max="9730" width="24.140625" style="1" customWidth="1"/>
    <col min="9731" max="9734" width="7.5703125" style="1" customWidth="1"/>
    <col min="9735" max="9735" width="7" style="1" customWidth="1"/>
    <col min="9736" max="9738" width="7.5703125" style="1" customWidth="1"/>
    <col min="9739" max="9739" width="5.85546875" style="1" customWidth="1"/>
    <col min="9740" max="9740" width="6.7109375" style="1" customWidth="1"/>
    <col min="9741" max="9741" width="6.5703125" style="1" customWidth="1"/>
    <col min="9742" max="9743" width="7.5703125" style="1" customWidth="1"/>
    <col min="9744" max="9744" width="6.140625" style="1" customWidth="1"/>
    <col min="9745" max="9745" width="6.42578125" style="1" customWidth="1"/>
    <col min="9746" max="9746" width="7.5703125" style="1" customWidth="1"/>
    <col min="9747" max="9747" width="1.85546875" style="1" customWidth="1"/>
    <col min="9748" max="9984" width="9.140625" style="1"/>
    <col min="9985" max="9985" width="7" style="1" customWidth="1"/>
    <col min="9986" max="9986" width="24.140625" style="1" customWidth="1"/>
    <col min="9987" max="9990" width="7.5703125" style="1" customWidth="1"/>
    <col min="9991" max="9991" width="7" style="1" customWidth="1"/>
    <col min="9992" max="9994" width="7.5703125" style="1" customWidth="1"/>
    <col min="9995" max="9995" width="5.85546875" style="1" customWidth="1"/>
    <col min="9996" max="9996" width="6.7109375" style="1" customWidth="1"/>
    <col min="9997" max="9997" width="6.5703125" style="1" customWidth="1"/>
    <col min="9998" max="9999" width="7.5703125" style="1" customWidth="1"/>
    <col min="10000" max="10000" width="6.140625" style="1" customWidth="1"/>
    <col min="10001" max="10001" width="6.42578125" style="1" customWidth="1"/>
    <col min="10002" max="10002" width="7.5703125" style="1" customWidth="1"/>
    <col min="10003" max="10003" width="1.85546875" style="1" customWidth="1"/>
    <col min="10004" max="10240" width="9.140625" style="1"/>
    <col min="10241" max="10241" width="7" style="1" customWidth="1"/>
    <col min="10242" max="10242" width="24.140625" style="1" customWidth="1"/>
    <col min="10243" max="10246" width="7.5703125" style="1" customWidth="1"/>
    <col min="10247" max="10247" width="7" style="1" customWidth="1"/>
    <col min="10248" max="10250" width="7.5703125" style="1" customWidth="1"/>
    <col min="10251" max="10251" width="5.85546875" style="1" customWidth="1"/>
    <col min="10252" max="10252" width="6.7109375" style="1" customWidth="1"/>
    <col min="10253" max="10253" width="6.5703125" style="1" customWidth="1"/>
    <col min="10254" max="10255" width="7.5703125" style="1" customWidth="1"/>
    <col min="10256" max="10256" width="6.140625" style="1" customWidth="1"/>
    <col min="10257" max="10257" width="6.42578125" style="1" customWidth="1"/>
    <col min="10258" max="10258" width="7.5703125" style="1" customWidth="1"/>
    <col min="10259" max="10259" width="1.85546875" style="1" customWidth="1"/>
    <col min="10260" max="10496" width="9.140625" style="1"/>
    <col min="10497" max="10497" width="7" style="1" customWidth="1"/>
    <col min="10498" max="10498" width="24.140625" style="1" customWidth="1"/>
    <col min="10499" max="10502" width="7.5703125" style="1" customWidth="1"/>
    <col min="10503" max="10503" width="7" style="1" customWidth="1"/>
    <col min="10504" max="10506" width="7.5703125" style="1" customWidth="1"/>
    <col min="10507" max="10507" width="5.85546875" style="1" customWidth="1"/>
    <col min="10508" max="10508" width="6.7109375" style="1" customWidth="1"/>
    <col min="10509" max="10509" width="6.5703125" style="1" customWidth="1"/>
    <col min="10510" max="10511" width="7.5703125" style="1" customWidth="1"/>
    <col min="10512" max="10512" width="6.140625" style="1" customWidth="1"/>
    <col min="10513" max="10513" width="6.42578125" style="1" customWidth="1"/>
    <col min="10514" max="10514" width="7.5703125" style="1" customWidth="1"/>
    <col min="10515" max="10515" width="1.85546875" style="1" customWidth="1"/>
    <col min="10516" max="10752" width="9.140625" style="1"/>
    <col min="10753" max="10753" width="7" style="1" customWidth="1"/>
    <col min="10754" max="10754" width="24.140625" style="1" customWidth="1"/>
    <col min="10755" max="10758" width="7.5703125" style="1" customWidth="1"/>
    <col min="10759" max="10759" width="7" style="1" customWidth="1"/>
    <col min="10760" max="10762" width="7.5703125" style="1" customWidth="1"/>
    <col min="10763" max="10763" width="5.85546875" style="1" customWidth="1"/>
    <col min="10764" max="10764" width="6.7109375" style="1" customWidth="1"/>
    <col min="10765" max="10765" width="6.5703125" style="1" customWidth="1"/>
    <col min="10766" max="10767" width="7.5703125" style="1" customWidth="1"/>
    <col min="10768" max="10768" width="6.140625" style="1" customWidth="1"/>
    <col min="10769" max="10769" width="6.42578125" style="1" customWidth="1"/>
    <col min="10770" max="10770" width="7.5703125" style="1" customWidth="1"/>
    <col min="10771" max="10771" width="1.85546875" style="1" customWidth="1"/>
    <col min="10772" max="11008" width="9.140625" style="1"/>
    <col min="11009" max="11009" width="7" style="1" customWidth="1"/>
    <col min="11010" max="11010" width="24.140625" style="1" customWidth="1"/>
    <col min="11011" max="11014" width="7.5703125" style="1" customWidth="1"/>
    <col min="11015" max="11015" width="7" style="1" customWidth="1"/>
    <col min="11016" max="11018" width="7.5703125" style="1" customWidth="1"/>
    <col min="11019" max="11019" width="5.85546875" style="1" customWidth="1"/>
    <col min="11020" max="11020" width="6.7109375" style="1" customWidth="1"/>
    <col min="11021" max="11021" width="6.5703125" style="1" customWidth="1"/>
    <col min="11022" max="11023" width="7.5703125" style="1" customWidth="1"/>
    <col min="11024" max="11024" width="6.140625" style="1" customWidth="1"/>
    <col min="11025" max="11025" width="6.42578125" style="1" customWidth="1"/>
    <col min="11026" max="11026" width="7.5703125" style="1" customWidth="1"/>
    <col min="11027" max="11027" width="1.85546875" style="1" customWidth="1"/>
    <col min="11028" max="11264" width="9.140625" style="1"/>
    <col min="11265" max="11265" width="7" style="1" customWidth="1"/>
    <col min="11266" max="11266" width="24.140625" style="1" customWidth="1"/>
    <col min="11267" max="11270" width="7.5703125" style="1" customWidth="1"/>
    <col min="11271" max="11271" width="7" style="1" customWidth="1"/>
    <col min="11272" max="11274" width="7.5703125" style="1" customWidth="1"/>
    <col min="11275" max="11275" width="5.85546875" style="1" customWidth="1"/>
    <col min="11276" max="11276" width="6.7109375" style="1" customWidth="1"/>
    <col min="11277" max="11277" width="6.5703125" style="1" customWidth="1"/>
    <col min="11278" max="11279" width="7.5703125" style="1" customWidth="1"/>
    <col min="11280" max="11280" width="6.140625" style="1" customWidth="1"/>
    <col min="11281" max="11281" width="6.42578125" style="1" customWidth="1"/>
    <col min="11282" max="11282" width="7.5703125" style="1" customWidth="1"/>
    <col min="11283" max="11283" width="1.85546875" style="1" customWidth="1"/>
    <col min="11284" max="11520" width="9.140625" style="1"/>
    <col min="11521" max="11521" width="7" style="1" customWidth="1"/>
    <col min="11522" max="11522" width="24.140625" style="1" customWidth="1"/>
    <col min="11523" max="11526" width="7.5703125" style="1" customWidth="1"/>
    <col min="11527" max="11527" width="7" style="1" customWidth="1"/>
    <col min="11528" max="11530" width="7.5703125" style="1" customWidth="1"/>
    <col min="11531" max="11531" width="5.85546875" style="1" customWidth="1"/>
    <col min="11532" max="11532" width="6.7109375" style="1" customWidth="1"/>
    <col min="11533" max="11533" width="6.5703125" style="1" customWidth="1"/>
    <col min="11534" max="11535" width="7.5703125" style="1" customWidth="1"/>
    <col min="11536" max="11536" width="6.140625" style="1" customWidth="1"/>
    <col min="11537" max="11537" width="6.42578125" style="1" customWidth="1"/>
    <col min="11538" max="11538" width="7.5703125" style="1" customWidth="1"/>
    <col min="11539" max="11539" width="1.85546875" style="1" customWidth="1"/>
    <col min="11540" max="11776" width="9.140625" style="1"/>
    <col min="11777" max="11777" width="7" style="1" customWidth="1"/>
    <col min="11778" max="11778" width="24.140625" style="1" customWidth="1"/>
    <col min="11779" max="11782" width="7.5703125" style="1" customWidth="1"/>
    <col min="11783" max="11783" width="7" style="1" customWidth="1"/>
    <col min="11784" max="11786" width="7.5703125" style="1" customWidth="1"/>
    <col min="11787" max="11787" width="5.85546875" style="1" customWidth="1"/>
    <col min="11788" max="11788" width="6.7109375" style="1" customWidth="1"/>
    <col min="11789" max="11789" width="6.5703125" style="1" customWidth="1"/>
    <col min="11790" max="11791" width="7.5703125" style="1" customWidth="1"/>
    <col min="11792" max="11792" width="6.140625" style="1" customWidth="1"/>
    <col min="11793" max="11793" width="6.42578125" style="1" customWidth="1"/>
    <col min="11794" max="11794" width="7.5703125" style="1" customWidth="1"/>
    <col min="11795" max="11795" width="1.85546875" style="1" customWidth="1"/>
    <col min="11796" max="12032" width="9.140625" style="1"/>
    <col min="12033" max="12033" width="7" style="1" customWidth="1"/>
    <col min="12034" max="12034" width="24.140625" style="1" customWidth="1"/>
    <col min="12035" max="12038" width="7.5703125" style="1" customWidth="1"/>
    <col min="12039" max="12039" width="7" style="1" customWidth="1"/>
    <col min="12040" max="12042" width="7.5703125" style="1" customWidth="1"/>
    <col min="12043" max="12043" width="5.85546875" style="1" customWidth="1"/>
    <col min="12044" max="12044" width="6.7109375" style="1" customWidth="1"/>
    <col min="12045" max="12045" width="6.5703125" style="1" customWidth="1"/>
    <col min="12046" max="12047" width="7.5703125" style="1" customWidth="1"/>
    <col min="12048" max="12048" width="6.140625" style="1" customWidth="1"/>
    <col min="12049" max="12049" width="6.42578125" style="1" customWidth="1"/>
    <col min="12050" max="12050" width="7.5703125" style="1" customWidth="1"/>
    <col min="12051" max="12051" width="1.85546875" style="1" customWidth="1"/>
    <col min="12052" max="12288" width="9.140625" style="1"/>
    <col min="12289" max="12289" width="7" style="1" customWidth="1"/>
    <col min="12290" max="12290" width="24.140625" style="1" customWidth="1"/>
    <col min="12291" max="12294" width="7.5703125" style="1" customWidth="1"/>
    <col min="12295" max="12295" width="7" style="1" customWidth="1"/>
    <col min="12296" max="12298" width="7.5703125" style="1" customWidth="1"/>
    <col min="12299" max="12299" width="5.85546875" style="1" customWidth="1"/>
    <col min="12300" max="12300" width="6.7109375" style="1" customWidth="1"/>
    <col min="12301" max="12301" width="6.5703125" style="1" customWidth="1"/>
    <col min="12302" max="12303" width="7.5703125" style="1" customWidth="1"/>
    <col min="12304" max="12304" width="6.140625" style="1" customWidth="1"/>
    <col min="12305" max="12305" width="6.42578125" style="1" customWidth="1"/>
    <col min="12306" max="12306" width="7.5703125" style="1" customWidth="1"/>
    <col min="12307" max="12307" width="1.85546875" style="1" customWidth="1"/>
    <col min="12308" max="12544" width="9.140625" style="1"/>
    <col min="12545" max="12545" width="7" style="1" customWidth="1"/>
    <col min="12546" max="12546" width="24.140625" style="1" customWidth="1"/>
    <col min="12547" max="12550" width="7.5703125" style="1" customWidth="1"/>
    <col min="12551" max="12551" width="7" style="1" customWidth="1"/>
    <col min="12552" max="12554" width="7.5703125" style="1" customWidth="1"/>
    <col min="12555" max="12555" width="5.85546875" style="1" customWidth="1"/>
    <col min="12556" max="12556" width="6.7109375" style="1" customWidth="1"/>
    <col min="12557" max="12557" width="6.5703125" style="1" customWidth="1"/>
    <col min="12558" max="12559" width="7.5703125" style="1" customWidth="1"/>
    <col min="12560" max="12560" width="6.140625" style="1" customWidth="1"/>
    <col min="12561" max="12561" width="6.42578125" style="1" customWidth="1"/>
    <col min="12562" max="12562" width="7.5703125" style="1" customWidth="1"/>
    <col min="12563" max="12563" width="1.85546875" style="1" customWidth="1"/>
    <col min="12564" max="12800" width="9.140625" style="1"/>
    <col min="12801" max="12801" width="7" style="1" customWidth="1"/>
    <col min="12802" max="12802" width="24.140625" style="1" customWidth="1"/>
    <col min="12803" max="12806" width="7.5703125" style="1" customWidth="1"/>
    <col min="12807" max="12807" width="7" style="1" customWidth="1"/>
    <col min="12808" max="12810" width="7.5703125" style="1" customWidth="1"/>
    <col min="12811" max="12811" width="5.85546875" style="1" customWidth="1"/>
    <col min="12812" max="12812" width="6.7109375" style="1" customWidth="1"/>
    <col min="12813" max="12813" width="6.5703125" style="1" customWidth="1"/>
    <col min="12814" max="12815" width="7.5703125" style="1" customWidth="1"/>
    <col min="12816" max="12816" width="6.140625" style="1" customWidth="1"/>
    <col min="12817" max="12817" width="6.42578125" style="1" customWidth="1"/>
    <col min="12818" max="12818" width="7.5703125" style="1" customWidth="1"/>
    <col min="12819" max="12819" width="1.85546875" style="1" customWidth="1"/>
    <col min="12820" max="13056" width="9.140625" style="1"/>
    <col min="13057" max="13057" width="7" style="1" customWidth="1"/>
    <col min="13058" max="13058" width="24.140625" style="1" customWidth="1"/>
    <col min="13059" max="13062" width="7.5703125" style="1" customWidth="1"/>
    <col min="13063" max="13063" width="7" style="1" customWidth="1"/>
    <col min="13064" max="13066" width="7.5703125" style="1" customWidth="1"/>
    <col min="13067" max="13067" width="5.85546875" style="1" customWidth="1"/>
    <col min="13068" max="13068" width="6.7109375" style="1" customWidth="1"/>
    <col min="13069" max="13069" width="6.5703125" style="1" customWidth="1"/>
    <col min="13070" max="13071" width="7.5703125" style="1" customWidth="1"/>
    <col min="13072" max="13072" width="6.140625" style="1" customWidth="1"/>
    <col min="13073" max="13073" width="6.42578125" style="1" customWidth="1"/>
    <col min="13074" max="13074" width="7.5703125" style="1" customWidth="1"/>
    <col min="13075" max="13075" width="1.85546875" style="1" customWidth="1"/>
    <col min="13076" max="13312" width="9.140625" style="1"/>
    <col min="13313" max="13313" width="7" style="1" customWidth="1"/>
    <col min="13314" max="13314" width="24.140625" style="1" customWidth="1"/>
    <col min="13315" max="13318" width="7.5703125" style="1" customWidth="1"/>
    <col min="13319" max="13319" width="7" style="1" customWidth="1"/>
    <col min="13320" max="13322" width="7.5703125" style="1" customWidth="1"/>
    <col min="13323" max="13323" width="5.85546875" style="1" customWidth="1"/>
    <col min="13324" max="13324" width="6.7109375" style="1" customWidth="1"/>
    <col min="13325" max="13325" width="6.5703125" style="1" customWidth="1"/>
    <col min="13326" max="13327" width="7.5703125" style="1" customWidth="1"/>
    <col min="13328" max="13328" width="6.140625" style="1" customWidth="1"/>
    <col min="13329" max="13329" width="6.42578125" style="1" customWidth="1"/>
    <col min="13330" max="13330" width="7.5703125" style="1" customWidth="1"/>
    <col min="13331" max="13331" width="1.85546875" style="1" customWidth="1"/>
    <col min="13332" max="13568" width="9.140625" style="1"/>
    <col min="13569" max="13569" width="7" style="1" customWidth="1"/>
    <col min="13570" max="13570" width="24.140625" style="1" customWidth="1"/>
    <col min="13571" max="13574" width="7.5703125" style="1" customWidth="1"/>
    <col min="13575" max="13575" width="7" style="1" customWidth="1"/>
    <col min="13576" max="13578" width="7.5703125" style="1" customWidth="1"/>
    <col min="13579" max="13579" width="5.85546875" style="1" customWidth="1"/>
    <col min="13580" max="13580" width="6.7109375" style="1" customWidth="1"/>
    <col min="13581" max="13581" width="6.5703125" style="1" customWidth="1"/>
    <col min="13582" max="13583" width="7.5703125" style="1" customWidth="1"/>
    <col min="13584" max="13584" width="6.140625" style="1" customWidth="1"/>
    <col min="13585" max="13585" width="6.42578125" style="1" customWidth="1"/>
    <col min="13586" max="13586" width="7.5703125" style="1" customWidth="1"/>
    <col min="13587" max="13587" width="1.85546875" style="1" customWidth="1"/>
    <col min="13588" max="13824" width="9.140625" style="1"/>
    <col min="13825" max="13825" width="7" style="1" customWidth="1"/>
    <col min="13826" max="13826" width="24.140625" style="1" customWidth="1"/>
    <col min="13827" max="13830" width="7.5703125" style="1" customWidth="1"/>
    <col min="13831" max="13831" width="7" style="1" customWidth="1"/>
    <col min="13832" max="13834" width="7.5703125" style="1" customWidth="1"/>
    <col min="13835" max="13835" width="5.85546875" style="1" customWidth="1"/>
    <col min="13836" max="13836" width="6.7109375" style="1" customWidth="1"/>
    <col min="13837" max="13837" width="6.5703125" style="1" customWidth="1"/>
    <col min="13838" max="13839" width="7.5703125" style="1" customWidth="1"/>
    <col min="13840" max="13840" width="6.140625" style="1" customWidth="1"/>
    <col min="13841" max="13841" width="6.42578125" style="1" customWidth="1"/>
    <col min="13842" max="13842" width="7.5703125" style="1" customWidth="1"/>
    <col min="13843" max="13843" width="1.85546875" style="1" customWidth="1"/>
    <col min="13844" max="14080" width="9.140625" style="1"/>
    <col min="14081" max="14081" width="7" style="1" customWidth="1"/>
    <col min="14082" max="14082" width="24.140625" style="1" customWidth="1"/>
    <col min="14083" max="14086" width="7.5703125" style="1" customWidth="1"/>
    <col min="14087" max="14087" width="7" style="1" customWidth="1"/>
    <col min="14088" max="14090" width="7.5703125" style="1" customWidth="1"/>
    <col min="14091" max="14091" width="5.85546875" style="1" customWidth="1"/>
    <col min="14092" max="14092" width="6.7109375" style="1" customWidth="1"/>
    <col min="14093" max="14093" width="6.5703125" style="1" customWidth="1"/>
    <col min="14094" max="14095" width="7.5703125" style="1" customWidth="1"/>
    <col min="14096" max="14096" width="6.140625" style="1" customWidth="1"/>
    <col min="14097" max="14097" width="6.42578125" style="1" customWidth="1"/>
    <col min="14098" max="14098" width="7.5703125" style="1" customWidth="1"/>
    <col min="14099" max="14099" width="1.85546875" style="1" customWidth="1"/>
    <col min="14100" max="14336" width="9.140625" style="1"/>
    <col min="14337" max="14337" width="7" style="1" customWidth="1"/>
    <col min="14338" max="14338" width="24.140625" style="1" customWidth="1"/>
    <col min="14339" max="14342" width="7.5703125" style="1" customWidth="1"/>
    <col min="14343" max="14343" width="7" style="1" customWidth="1"/>
    <col min="14344" max="14346" width="7.5703125" style="1" customWidth="1"/>
    <col min="14347" max="14347" width="5.85546875" style="1" customWidth="1"/>
    <col min="14348" max="14348" width="6.7109375" style="1" customWidth="1"/>
    <col min="14349" max="14349" width="6.5703125" style="1" customWidth="1"/>
    <col min="14350" max="14351" width="7.5703125" style="1" customWidth="1"/>
    <col min="14352" max="14352" width="6.140625" style="1" customWidth="1"/>
    <col min="14353" max="14353" width="6.42578125" style="1" customWidth="1"/>
    <col min="14354" max="14354" width="7.5703125" style="1" customWidth="1"/>
    <col min="14355" max="14355" width="1.85546875" style="1" customWidth="1"/>
    <col min="14356" max="14592" width="9.140625" style="1"/>
    <col min="14593" max="14593" width="7" style="1" customWidth="1"/>
    <col min="14594" max="14594" width="24.140625" style="1" customWidth="1"/>
    <col min="14595" max="14598" width="7.5703125" style="1" customWidth="1"/>
    <col min="14599" max="14599" width="7" style="1" customWidth="1"/>
    <col min="14600" max="14602" width="7.5703125" style="1" customWidth="1"/>
    <col min="14603" max="14603" width="5.85546875" style="1" customWidth="1"/>
    <col min="14604" max="14604" width="6.7109375" style="1" customWidth="1"/>
    <col min="14605" max="14605" width="6.5703125" style="1" customWidth="1"/>
    <col min="14606" max="14607" width="7.5703125" style="1" customWidth="1"/>
    <col min="14608" max="14608" width="6.140625" style="1" customWidth="1"/>
    <col min="14609" max="14609" width="6.42578125" style="1" customWidth="1"/>
    <col min="14610" max="14610" width="7.5703125" style="1" customWidth="1"/>
    <col min="14611" max="14611" width="1.85546875" style="1" customWidth="1"/>
    <col min="14612" max="14848" width="9.140625" style="1"/>
    <col min="14849" max="14849" width="7" style="1" customWidth="1"/>
    <col min="14850" max="14850" width="24.140625" style="1" customWidth="1"/>
    <col min="14851" max="14854" width="7.5703125" style="1" customWidth="1"/>
    <col min="14855" max="14855" width="7" style="1" customWidth="1"/>
    <col min="14856" max="14858" width="7.5703125" style="1" customWidth="1"/>
    <col min="14859" max="14859" width="5.85546875" style="1" customWidth="1"/>
    <col min="14860" max="14860" width="6.7109375" style="1" customWidth="1"/>
    <col min="14861" max="14861" width="6.5703125" style="1" customWidth="1"/>
    <col min="14862" max="14863" width="7.5703125" style="1" customWidth="1"/>
    <col min="14864" max="14864" width="6.140625" style="1" customWidth="1"/>
    <col min="14865" max="14865" width="6.42578125" style="1" customWidth="1"/>
    <col min="14866" max="14866" width="7.5703125" style="1" customWidth="1"/>
    <col min="14867" max="14867" width="1.85546875" style="1" customWidth="1"/>
    <col min="14868" max="15104" width="9.140625" style="1"/>
    <col min="15105" max="15105" width="7" style="1" customWidth="1"/>
    <col min="15106" max="15106" width="24.140625" style="1" customWidth="1"/>
    <col min="15107" max="15110" width="7.5703125" style="1" customWidth="1"/>
    <col min="15111" max="15111" width="7" style="1" customWidth="1"/>
    <col min="15112" max="15114" width="7.5703125" style="1" customWidth="1"/>
    <col min="15115" max="15115" width="5.85546875" style="1" customWidth="1"/>
    <col min="15116" max="15116" width="6.7109375" style="1" customWidth="1"/>
    <col min="15117" max="15117" width="6.5703125" style="1" customWidth="1"/>
    <col min="15118" max="15119" width="7.5703125" style="1" customWidth="1"/>
    <col min="15120" max="15120" width="6.140625" style="1" customWidth="1"/>
    <col min="15121" max="15121" width="6.42578125" style="1" customWidth="1"/>
    <col min="15122" max="15122" width="7.5703125" style="1" customWidth="1"/>
    <col min="15123" max="15123" width="1.85546875" style="1" customWidth="1"/>
    <col min="15124" max="15360" width="9.140625" style="1"/>
    <col min="15361" max="15361" width="7" style="1" customWidth="1"/>
    <col min="15362" max="15362" width="24.140625" style="1" customWidth="1"/>
    <col min="15363" max="15366" width="7.5703125" style="1" customWidth="1"/>
    <col min="15367" max="15367" width="7" style="1" customWidth="1"/>
    <col min="15368" max="15370" width="7.5703125" style="1" customWidth="1"/>
    <col min="15371" max="15371" width="5.85546875" style="1" customWidth="1"/>
    <col min="15372" max="15372" width="6.7109375" style="1" customWidth="1"/>
    <col min="15373" max="15373" width="6.5703125" style="1" customWidth="1"/>
    <col min="15374" max="15375" width="7.5703125" style="1" customWidth="1"/>
    <col min="15376" max="15376" width="6.140625" style="1" customWidth="1"/>
    <col min="15377" max="15377" width="6.42578125" style="1" customWidth="1"/>
    <col min="15378" max="15378" width="7.5703125" style="1" customWidth="1"/>
    <col min="15379" max="15379" width="1.85546875" style="1" customWidth="1"/>
    <col min="15380" max="15616" width="9.140625" style="1"/>
    <col min="15617" max="15617" width="7" style="1" customWidth="1"/>
    <col min="15618" max="15618" width="24.140625" style="1" customWidth="1"/>
    <col min="15619" max="15622" width="7.5703125" style="1" customWidth="1"/>
    <col min="15623" max="15623" width="7" style="1" customWidth="1"/>
    <col min="15624" max="15626" width="7.5703125" style="1" customWidth="1"/>
    <col min="15627" max="15627" width="5.85546875" style="1" customWidth="1"/>
    <col min="15628" max="15628" width="6.7109375" style="1" customWidth="1"/>
    <col min="15629" max="15629" width="6.5703125" style="1" customWidth="1"/>
    <col min="15630" max="15631" width="7.5703125" style="1" customWidth="1"/>
    <col min="15632" max="15632" width="6.140625" style="1" customWidth="1"/>
    <col min="15633" max="15633" width="6.42578125" style="1" customWidth="1"/>
    <col min="15634" max="15634" width="7.5703125" style="1" customWidth="1"/>
    <col min="15635" max="15635" width="1.85546875" style="1" customWidth="1"/>
    <col min="15636" max="15872" width="9.140625" style="1"/>
    <col min="15873" max="15873" width="7" style="1" customWidth="1"/>
    <col min="15874" max="15874" width="24.140625" style="1" customWidth="1"/>
    <col min="15875" max="15878" width="7.5703125" style="1" customWidth="1"/>
    <col min="15879" max="15879" width="7" style="1" customWidth="1"/>
    <col min="15880" max="15882" width="7.5703125" style="1" customWidth="1"/>
    <col min="15883" max="15883" width="5.85546875" style="1" customWidth="1"/>
    <col min="15884" max="15884" width="6.7109375" style="1" customWidth="1"/>
    <col min="15885" max="15885" width="6.5703125" style="1" customWidth="1"/>
    <col min="15886" max="15887" width="7.5703125" style="1" customWidth="1"/>
    <col min="15888" max="15888" width="6.140625" style="1" customWidth="1"/>
    <col min="15889" max="15889" width="6.42578125" style="1" customWidth="1"/>
    <col min="15890" max="15890" width="7.5703125" style="1" customWidth="1"/>
    <col min="15891" max="15891" width="1.85546875" style="1" customWidth="1"/>
    <col min="15892" max="16128" width="9.140625" style="1"/>
    <col min="16129" max="16129" width="7" style="1" customWidth="1"/>
    <col min="16130" max="16130" width="24.140625" style="1" customWidth="1"/>
    <col min="16131" max="16134" width="7.5703125" style="1" customWidth="1"/>
    <col min="16135" max="16135" width="7" style="1" customWidth="1"/>
    <col min="16136" max="16138" width="7.5703125" style="1" customWidth="1"/>
    <col min="16139" max="16139" width="5.85546875" style="1" customWidth="1"/>
    <col min="16140" max="16140" width="6.7109375" style="1" customWidth="1"/>
    <col min="16141" max="16141" width="6.5703125" style="1" customWidth="1"/>
    <col min="16142" max="16143" width="7.5703125" style="1" customWidth="1"/>
    <col min="16144" max="16144" width="6.140625" style="1" customWidth="1"/>
    <col min="16145" max="16145" width="6.42578125" style="1" customWidth="1"/>
    <col min="16146" max="16146" width="7.5703125" style="1" customWidth="1"/>
    <col min="16147" max="16147" width="1.85546875" style="1" customWidth="1"/>
    <col min="16148" max="16384" width="9.140625" style="1"/>
  </cols>
  <sheetData>
    <row r="1" spans="1:20">
      <c r="B1" s="102" t="s">
        <v>0</v>
      </c>
      <c r="C1" s="103"/>
      <c r="D1" s="103"/>
      <c r="E1" s="104"/>
      <c r="F1" s="104"/>
      <c r="G1" s="104"/>
      <c r="H1" s="105"/>
      <c r="I1" s="105"/>
      <c r="M1" s="2"/>
      <c r="N1" s="2"/>
      <c r="O1" s="2"/>
      <c r="P1" s="3"/>
      <c r="Q1" s="2"/>
      <c r="R1" s="4" t="s">
        <v>72</v>
      </c>
      <c r="T1" s="1"/>
    </row>
    <row r="2" spans="1:20" ht="13.5" thickBot="1">
      <c r="M2" s="2"/>
      <c r="N2" s="2"/>
      <c r="O2" s="2"/>
      <c r="P2" s="3"/>
      <c r="Q2" s="2"/>
      <c r="R2" s="4" t="s">
        <v>74</v>
      </c>
      <c r="T2" s="1"/>
    </row>
    <row r="3" spans="1:20">
      <c r="A3" s="106" t="s">
        <v>1</v>
      </c>
      <c r="B3" s="107"/>
      <c r="C3" s="110" t="s">
        <v>2</v>
      </c>
      <c r="D3" s="112" t="s">
        <v>3</v>
      </c>
      <c r="E3" s="112" t="s">
        <v>4</v>
      </c>
      <c r="F3" s="112" t="s">
        <v>5</v>
      </c>
      <c r="G3" s="110" t="s">
        <v>6</v>
      </c>
      <c r="H3" s="112" t="s">
        <v>7</v>
      </c>
      <c r="I3" s="112" t="s">
        <v>8</v>
      </c>
      <c r="J3" s="112" t="s">
        <v>9</v>
      </c>
      <c r="K3" s="110" t="s">
        <v>10</v>
      </c>
      <c r="L3" s="118" t="s">
        <v>11</v>
      </c>
      <c r="M3" s="110" t="s">
        <v>12</v>
      </c>
      <c r="N3" s="112" t="s">
        <v>13</v>
      </c>
      <c r="O3" s="110" t="s">
        <v>14</v>
      </c>
      <c r="P3" s="110" t="s">
        <v>15</v>
      </c>
      <c r="Q3" s="110" t="s">
        <v>16</v>
      </c>
      <c r="R3" s="114" t="s">
        <v>17</v>
      </c>
      <c r="S3" s="6"/>
      <c r="T3" s="1"/>
    </row>
    <row r="4" spans="1:20" ht="13.5" thickBot="1">
      <c r="A4" s="108"/>
      <c r="B4" s="109"/>
      <c r="C4" s="111"/>
      <c r="D4" s="113"/>
      <c r="E4" s="113"/>
      <c r="F4" s="113"/>
      <c r="G4" s="111"/>
      <c r="H4" s="113"/>
      <c r="I4" s="113"/>
      <c r="J4" s="113"/>
      <c r="K4" s="111"/>
      <c r="L4" s="119"/>
      <c r="M4" s="111"/>
      <c r="N4" s="113"/>
      <c r="O4" s="111"/>
      <c r="P4" s="111"/>
      <c r="Q4" s="111"/>
      <c r="R4" s="115"/>
      <c r="S4" s="7"/>
      <c r="T4" s="1"/>
    </row>
    <row r="5" spans="1:20" s="11" customFormat="1" ht="13.5" thickBot="1">
      <c r="A5" s="8" t="s">
        <v>18</v>
      </c>
      <c r="B5" s="9" t="s">
        <v>19</v>
      </c>
      <c r="C5" s="10">
        <f>SUM(C6)</f>
        <v>0</v>
      </c>
      <c r="D5" s="10">
        <f t="shared" ref="D5:R6" si="0">SUM(D6)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1000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1000</v>
      </c>
    </row>
    <row r="6" spans="1:20" s="15" customFormat="1">
      <c r="A6" s="12" t="s">
        <v>20</v>
      </c>
      <c r="B6" s="13" t="s">
        <v>21</v>
      </c>
      <c r="C6" s="14">
        <f>SUM(C7)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1000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1000</v>
      </c>
    </row>
    <row r="7" spans="1:20" ht="13.5" outlineLevel="1" thickBot="1">
      <c r="A7" s="16"/>
      <c r="B7" s="17" t="s">
        <v>22</v>
      </c>
      <c r="C7" s="18"/>
      <c r="D7" s="19"/>
      <c r="E7" s="19"/>
      <c r="F7" s="20"/>
      <c r="G7" s="19"/>
      <c r="H7" s="19"/>
      <c r="I7" s="20"/>
      <c r="J7" s="19"/>
      <c r="K7" s="20"/>
      <c r="L7" s="19"/>
      <c r="M7" s="20">
        <v>1000</v>
      </c>
      <c r="N7" s="19"/>
      <c r="O7" s="21"/>
      <c r="P7" s="19"/>
      <c r="Q7" s="18"/>
      <c r="R7" s="22">
        <f>SUM(C7:Q7)</f>
        <v>1000</v>
      </c>
      <c r="T7" s="1"/>
    </row>
    <row r="8" spans="1:20" ht="13.5" thickBot="1">
      <c r="A8" s="8" t="s">
        <v>23</v>
      </c>
      <c r="B8" s="9" t="s">
        <v>24</v>
      </c>
      <c r="C8" s="10">
        <f t="shared" ref="C8:Q8" si="1">SUM(C9)</f>
        <v>5000</v>
      </c>
      <c r="D8" s="23">
        <f t="shared" si="1"/>
        <v>20000</v>
      </c>
      <c r="E8" s="23">
        <f t="shared" si="1"/>
        <v>5000</v>
      </c>
      <c r="F8" s="23">
        <f t="shared" si="1"/>
        <v>7000</v>
      </c>
      <c r="G8" s="23">
        <f t="shared" si="1"/>
        <v>0</v>
      </c>
      <c r="H8" s="23">
        <f t="shared" si="1"/>
        <v>20000</v>
      </c>
      <c r="I8" s="23">
        <f t="shared" si="1"/>
        <v>0</v>
      </c>
      <c r="J8" s="23">
        <f t="shared" si="1"/>
        <v>0</v>
      </c>
      <c r="K8" s="23">
        <f t="shared" si="1"/>
        <v>3000</v>
      </c>
      <c r="L8" s="23">
        <f t="shared" si="1"/>
        <v>1500</v>
      </c>
      <c r="M8" s="23">
        <f t="shared" si="1"/>
        <v>2000</v>
      </c>
      <c r="N8" s="23">
        <f t="shared" si="1"/>
        <v>0</v>
      </c>
      <c r="O8" s="23">
        <f t="shared" si="1"/>
        <v>0</v>
      </c>
      <c r="P8" s="23">
        <f t="shared" si="1"/>
        <v>2000</v>
      </c>
      <c r="Q8" s="23">
        <f t="shared" si="1"/>
        <v>0</v>
      </c>
      <c r="R8" s="23">
        <f t="shared" ref="R8:R20" si="2">SUM(C8:Q8)</f>
        <v>65500</v>
      </c>
      <c r="T8" s="1"/>
    </row>
    <row r="9" spans="1:20">
      <c r="A9" s="24" t="s">
        <v>25</v>
      </c>
      <c r="B9" s="13" t="s">
        <v>26</v>
      </c>
      <c r="C9" s="25">
        <f t="shared" ref="C9:Q9" si="3">SUM(C10:C12)</f>
        <v>5000</v>
      </c>
      <c r="D9" s="26">
        <f t="shared" si="3"/>
        <v>20000</v>
      </c>
      <c r="E9" s="26">
        <f t="shared" si="3"/>
        <v>5000</v>
      </c>
      <c r="F9" s="26">
        <f t="shared" si="3"/>
        <v>7000</v>
      </c>
      <c r="G9" s="26">
        <f t="shared" si="3"/>
        <v>0</v>
      </c>
      <c r="H9" s="26">
        <f t="shared" si="3"/>
        <v>20000</v>
      </c>
      <c r="I9" s="26">
        <f t="shared" si="3"/>
        <v>0</v>
      </c>
      <c r="J9" s="26">
        <f t="shared" si="3"/>
        <v>0</v>
      </c>
      <c r="K9" s="26">
        <f t="shared" si="3"/>
        <v>3000</v>
      </c>
      <c r="L9" s="26">
        <f t="shared" si="3"/>
        <v>1500</v>
      </c>
      <c r="M9" s="26">
        <f t="shared" si="3"/>
        <v>2000</v>
      </c>
      <c r="N9" s="26">
        <f t="shared" si="3"/>
        <v>0</v>
      </c>
      <c r="O9" s="26">
        <f t="shared" si="3"/>
        <v>0</v>
      </c>
      <c r="P9" s="26">
        <f t="shared" si="3"/>
        <v>2000</v>
      </c>
      <c r="Q9" s="26">
        <f t="shared" si="3"/>
        <v>0</v>
      </c>
      <c r="R9" s="26">
        <f t="shared" si="2"/>
        <v>65500</v>
      </c>
      <c r="T9" s="1"/>
    </row>
    <row r="10" spans="1:20" outlineLevel="1">
      <c r="A10" s="27"/>
      <c r="B10" s="28" t="s">
        <v>27</v>
      </c>
      <c r="C10" s="29"/>
      <c r="D10" s="30"/>
      <c r="E10" s="30">
        <f>5000-1986.48</f>
        <v>3013.52</v>
      </c>
      <c r="F10" s="31"/>
      <c r="G10" s="30"/>
      <c r="H10" s="30"/>
      <c r="I10" s="31"/>
      <c r="J10" s="30"/>
      <c r="K10" s="31">
        <v>3000</v>
      </c>
      <c r="L10" s="30">
        <f>1500-553.5</f>
        <v>946.5</v>
      </c>
      <c r="M10" s="31">
        <f>2000-553.5</f>
        <v>1446.5</v>
      </c>
      <c r="N10" s="30"/>
      <c r="O10" s="32"/>
      <c r="P10" s="30">
        <f>2000-493.24</f>
        <v>1506.76</v>
      </c>
      <c r="Q10" s="33"/>
      <c r="R10" s="34">
        <f t="shared" si="2"/>
        <v>9913.2800000000007</v>
      </c>
      <c r="T10" s="1"/>
    </row>
    <row r="11" spans="1:20" outlineLevel="1">
      <c r="A11" s="27"/>
      <c r="B11" s="35" t="s">
        <v>22</v>
      </c>
      <c r="C11" s="36"/>
      <c r="D11" s="37"/>
      <c r="E11" s="37">
        <v>1986.48</v>
      </c>
      <c r="F11" s="38"/>
      <c r="G11" s="37"/>
      <c r="H11" s="37"/>
      <c r="I11" s="38"/>
      <c r="J11" s="37"/>
      <c r="K11" s="38"/>
      <c r="L11" s="37">
        <v>553.5</v>
      </c>
      <c r="M11" s="38">
        <v>553.5</v>
      </c>
      <c r="N11" s="37"/>
      <c r="O11" s="39"/>
      <c r="P11" s="37">
        <v>493.24</v>
      </c>
      <c r="Q11" s="36"/>
      <c r="R11" s="40">
        <f t="shared" si="2"/>
        <v>3586.7200000000003</v>
      </c>
      <c r="T11" s="1"/>
    </row>
    <row r="12" spans="1:20" ht="13.5" outlineLevel="1" thickBot="1">
      <c r="A12" s="27"/>
      <c r="B12" s="41" t="s">
        <v>28</v>
      </c>
      <c r="C12" s="42">
        <v>5000</v>
      </c>
      <c r="D12" s="43">
        <v>20000</v>
      </c>
      <c r="E12" s="43"/>
      <c r="F12" s="44">
        <v>7000</v>
      </c>
      <c r="G12" s="43"/>
      <c r="H12" s="43">
        <v>20000</v>
      </c>
      <c r="I12" s="44"/>
      <c r="J12" s="43"/>
      <c r="K12" s="44"/>
      <c r="L12" s="43"/>
      <c r="M12" s="44"/>
      <c r="N12" s="43"/>
      <c r="O12" s="45"/>
      <c r="P12" s="43"/>
      <c r="Q12" s="42"/>
      <c r="R12" s="46">
        <f t="shared" si="2"/>
        <v>52000</v>
      </c>
      <c r="T12" s="1"/>
    </row>
    <row r="13" spans="1:20" s="11" customFormat="1" ht="13.5" thickBot="1">
      <c r="A13" s="8" t="s">
        <v>29</v>
      </c>
      <c r="B13" s="9" t="s">
        <v>30</v>
      </c>
      <c r="C13" s="10">
        <f>SUM(C14)</f>
        <v>0</v>
      </c>
      <c r="D13" s="10">
        <f t="shared" ref="D13:N13" si="4">SUM(D14)</f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1000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2000</v>
      </c>
      <c r="O13" s="10">
        <f>SUM(O14)</f>
        <v>0</v>
      </c>
      <c r="P13" s="10">
        <f t="shared" ref="P13:R13" si="5">SUM(P14)</f>
        <v>0</v>
      </c>
      <c r="Q13" s="10">
        <f t="shared" si="5"/>
        <v>0</v>
      </c>
      <c r="R13" s="10">
        <f t="shared" si="5"/>
        <v>3000</v>
      </c>
    </row>
    <row r="14" spans="1:20" s="15" customFormat="1">
      <c r="A14" s="12" t="s">
        <v>31</v>
      </c>
      <c r="B14" s="13" t="s">
        <v>32</v>
      </c>
      <c r="C14" s="14">
        <f>SUM(C15+C16)</f>
        <v>0</v>
      </c>
      <c r="D14" s="14">
        <f t="shared" ref="D14:R14" si="6">SUM(D15+D16)</f>
        <v>0</v>
      </c>
      <c r="E14" s="14">
        <f t="shared" si="6"/>
        <v>0</v>
      </c>
      <c r="F14" s="14">
        <f t="shared" si="6"/>
        <v>0</v>
      </c>
      <c r="G14" s="14">
        <f t="shared" si="6"/>
        <v>0</v>
      </c>
      <c r="H14" s="14">
        <f t="shared" si="6"/>
        <v>1000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2000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3000</v>
      </c>
    </row>
    <row r="15" spans="1:20" outlineLevel="1">
      <c r="A15" s="47"/>
      <c r="B15" s="28" t="s">
        <v>27</v>
      </c>
      <c r="C15" s="29"/>
      <c r="D15" s="30"/>
      <c r="E15" s="30"/>
      <c r="F15" s="31"/>
      <c r="G15" s="30"/>
      <c r="H15" s="30">
        <f>1000-73.8</f>
        <v>926.2</v>
      </c>
      <c r="I15" s="31"/>
      <c r="J15" s="30"/>
      <c r="K15" s="31"/>
      <c r="L15" s="30"/>
      <c r="M15" s="31"/>
      <c r="N15" s="30">
        <f>2000-1926.18</f>
        <v>73.819999999999936</v>
      </c>
      <c r="O15" s="32"/>
      <c r="P15" s="30"/>
      <c r="Q15" s="29"/>
      <c r="R15" s="34">
        <f>SUM(C15:Q15)</f>
        <v>1000.02</v>
      </c>
      <c r="T15" s="1"/>
    </row>
    <row r="16" spans="1:20" ht="13.5" outlineLevel="1" thickBot="1">
      <c r="A16" s="27"/>
      <c r="B16" s="17" t="s">
        <v>22</v>
      </c>
      <c r="C16" s="48"/>
      <c r="D16" s="49"/>
      <c r="E16" s="49"/>
      <c r="F16" s="50"/>
      <c r="G16" s="49"/>
      <c r="H16" s="49">
        <v>73.8</v>
      </c>
      <c r="I16" s="50"/>
      <c r="J16" s="49"/>
      <c r="K16" s="50"/>
      <c r="L16" s="49"/>
      <c r="M16" s="50"/>
      <c r="N16" s="49">
        <v>1926.18</v>
      </c>
      <c r="O16" s="51"/>
      <c r="P16" s="49"/>
      <c r="Q16" s="48"/>
      <c r="R16" s="46">
        <f t="shared" si="2"/>
        <v>1999.98</v>
      </c>
      <c r="T16" s="1"/>
    </row>
    <row r="17" spans="1:20" s="11" customFormat="1" ht="13.5" thickBot="1">
      <c r="A17" s="8" t="s">
        <v>33</v>
      </c>
      <c r="B17" s="9" t="s">
        <v>34</v>
      </c>
      <c r="C17" s="10">
        <f t="shared" ref="C17:Q17" si="7">SUM(C18)</f>
        <v>600</v>
      </c>
      <c r="D17" s="23">
        <f t="shared" si="7"/>
        <v>0</v>
      </c>
      <c r="E17" s="23">
        <f t="shared" si="7"/>
        <v>0</v>
      </c>
      <c r="F17" s="52">
        <f t="shared" si="7"/>
        <v>0</v>
      </c>
      <c r="G17" s="23">
        <f t="shared" si="7"/>
        <v>0</v>
      </c>
      <c r="H17" s="23">
        <f t="shared" si="7"/>
        <v>0</v>
      </c>
      <c r="I17" s="52">
        <f t="shared" si="7"/>
        <v>500</v>
      </c>
      <c r="J17" s="23">
        <f t="shared" si="7"/>
        <v>0</v>
      </c>
      <c r="K17" s="52">
        <f t="shared" si="7"/>
        <v>0</v>
      </c>
      <c r="L17" s="23">
        <f t="shared" si="7"/>
        <v>0</v>
      </c>
      <c r="M17" s="52">
        <f t="shared" si="7"/>
        <v>0</v>
      </c>
      <c r="N17" s="23">
        <f t="shared" si="7"/>
        <v>2000</v>
      </c>
      <c r="O17" s="53">
        <f t="shared" si="7"/>
        <v>0</v>
      </c>
      <c r="P17" s="23">
        <f t="shared" si="7"/>
        <v>0</v>
      </c>
      <c r="Q17" s="10">
        <f t="shared" si="7"/>
        <v>0</v>
      </c>
      <c r="R17" s="23">
        <f t="shared" si="2"/>
        <v>3100</v>
      </c>
    </row>
    <row r="18" spans="1:20" s="15" customFormat="1">
      <c r="A18" s="12" t="s">
        <v>35</v>
      </c>
      <c r="B18" s="13" t="s">
        <v>36</v>
      </c>
      <c r="C18" s="54">
        <f>SUM(C19:C20)</f>
        <v>600</v>
      </c>
      <c r="D18" s="54">
        <f t="shared" ref="D18:R18" si="8">SUM(D19:D20)</f>
        <v>0</v>
      </c>
      <c r="E18" s="54">
        <f t="shared" si="8"/>
        <v>0</v>
      </c>
      <c r="F18" s="54">
        <f t="shared" si="8"/>
        <v>0</v>
      </c>
      <c r="G18" s="54">
        <f t="shared" si="8"/>
        <v>0</v>
      </c>
      <c r="H18" s="54">
        <f t="shared" si="8"/>
        <v>0</v>
      </c>
      <c r="I18" s="54">
        <f t="shared" si="8"/>
        <v>500</v>
      </c>
      <c r="J18" s="54">
        <f t="shared" si="8"/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2000</v>
      </c>
      <c r="O18" s="54">
        <f t="shared" si="8"/>
        <v>0</v>
      </c>
      <c r="P18" s="54">
        <f t="shared" si="8"/>
        <v>0</v>
      </c>
      <c r="Q18" s="54">
        <f t="shared" si="8"/>
        <v>0</v>
      </c>
      <c r="R18" s="54">
        <f t="shared" si="8"/>
        <v>3100</v>
      </c>
    </row>
    <row r="19" spans="1:20" s="55" customFormat="1" outlineLevel="1">
      <c r="A19" s="47"/>
      <c r="B19" s="28" t="s">
        <v>27</v>
      </c>
      <c r="C19" s="29">
        <v>600</v>
      </c>
      <c r="D19" s="30"/>
      <c r="E19" s="30"/>
      <c r="F19" s="31"/>
      <c r="G19" s="30"/>
      <c r="H19" s="30"/>
      <c r="I19" s="31">
        <v>500</v>
      </c>
      <c r="J19" s="30"/>
      <c r="K19" s="31"/>
      <c r="L19" s="30"/>
      <c r="M19" s="31"/>
      <c r="N19" s="30">
        <v>1000</v>
      </c>
      <c r="O19" s="32"/>
      <c r="P19" s="30"/>
      <c r="Q19" s="29"/>
      <c r="R19" s="34">
        <f t="shared" si="2"/>
        <v>2100</v>
      </c>
    </row>
    <row r="20" spans="1:20" ht="13.5" outlineLevel="1" thickBot="1">
      <c r="A20" s="56"/>
      <c r="B20" s="41" t="s">
        <v>37</v>
      </c>
      <c r="C20" s="42"/>
      <c r="D20" s="43"/>
      <c r="E20" s="43"/>
      <c r="F20" s="44"/>
      <c r="G20" s="43"/>
      <c r="H20" s="43"/>
      <c r="I20" s="44"/>
      <c r="J20" s="43"/>
      <c r="K20" s="44"/>
      <c r="L20" s="43"/>
      <c r="M20" s="44"/>
      <c r="N20" s="43">
        <v>1000</v>
      </c>
      <c r="O20" s="45"/>
      <c r="P20" s="43"/>
      <c r="Q20" s="42"/>
      <c r="R20" s="46">
        <f t="shared" si="2"/>
        <v>1000</v>
      </c>
      <c r="T20" s="1"/>
    </row>
    <row r="21" spans="1:20" s="11" customFormat="1" ht="13.5" thickBot="1">
      <c r="A21" s="8" t="s">
        <v>38</v>
      </c>
      <c r="B21" s="9" t="s">
        <v>39</v>
      </c>
      <c r="C21" s="10">
        <f>SUM(C22)</f>
        <v>0</v>
      </c>
      <c r="D21" s="10">
        <f t="shared" ref="D21:R22" si="9">SUM(D22)</f>
        <v>0</v>
      </c>
      <c r="E21" s="10">
        <f t="shared" si="9"/>
        <v>0</v>
      </c>
      <c r="F21" s="10">
        <f t="shared" si="9"/>
        <v>0</v>
      </c>
      <c r="G21" s="10">
        <f t="shared" si="9"/>
        <v>0</v>
      </c>
      <c r="H21" s="10">
        <f t="shared" si="9"/>
        <v>0</v>
      </c>
      <c r="I21" s="10">
        <f t="shared" si="9"/>
        <v>0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2500</v>
      </c>
      <c r="P21" s="10">
        <f t="shared" si="9"/>
        <v>0</v>
      </c>
      <c r="Q21" s="10">
        <f t="shared" si="9"/>
        <v>0</v>
      </c>
      <c r="R21" s="10">
        <f t="shared" si="9"/>
        <v>2500</v>
      </c>
    </row>
    <row r="22" spans="1:20" s="15" customFormat="1">
      <c r="A22" s="12" t="s">
        <v>40</v>
      </c>
      <c r="B22" s="13" t="s">
        <v>41</v>
      </c>
      <c r="C22" s="14">
        <f>SUM(C23)</f>
        <v>0</v>
      </c>
      <c r="D22" s="14">
        <f t="shared" si="9"/>
        <v>0</v>
      </c>
      <c r="E22" s="14">
        <f t="shared" si="9"/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9"/>
        <v>0</v>
      </c>
      <c r="O22" s="14">
        <f t="shared" si="9"/>
        <v>2500</v>
      </c>
      <c r="P22" s="14">
        <f t="shared" si="9"/>
        <v>0</v>
      </c>
      <c r="Q22" s="14">
        <f t="shared" si="9"/>
        <v>0</v>
      </c>
      <c r="R22" s="14">
        <f t="shared" si="9"/>
        <v>2500</v>
      </c>
    </row>
    <row r="23" spans="1:20" ht="13.5" outlineLevel="1" thickBot="1">
      <c r="A23" s="16"/>
      <c r="B23" s="17" t="s">
        <v>27</v>
      </c>
      <c r="C23" s="18"/>
      <c r="D23" s="19"/>
      <c r="E23" s="19"/>
      <c r="F23" s="20"/>
      <c r="G23" s="19"/>
      <c r="H23" s="19"/>
      <c r="I23" s="20"/>
      <c r="J23" s="19"/>
      <c r="K23" s="20"/>
      <c r="L23" s="19"/>
      <c r="M23" s="20"/>
      <c r="N23" s="19"/>
      <c r="O23" s="21">
        <v>2500</v>
      </c>
      <c r="P23" s="19"/>
      <c r="Q23" s="18"/>
      <c r="R23" s="22">
        <f>SUM(C23:Q23)</f>
        <v>2500</v>
      </c>
      <c r="T23" s="1"/>
    </row>
    <row r="24" spans="1:20" s="11" customFormat="1" ht="13.5" thickBot="1">
      <c r="A24" s="8" t="s">
        <v>42</v>
      </c>
      <c r="B24" s="9" t="s">
        <v>43</v>
      </c>
      <c r="C24" s="10">
        <f>SUM(C25+C27)</f>
        <v>0</v>
      </c>
      <c r="D24" s="10">
        <f t="shared" ref="D24:R24" si="10">SUM(D25+D27)</f>
        <v>0</v>
      </c>
      <c r="E24" s="10">
        <f t="shared" si="10"/>
        <v>0</v>
      </c>
      <c r="F24" s="10">
        <f t="shared" si="10"/>
        <v>4000</v>
      </c>
      <c r="G24" s="10">
        <f t="shared" si="10"/>
        <v>0</v>
      </c>
      <c r="H24" s="10">
        <f t="shared" si="10"/>
        <v>0</v>
      </c>
      <c r="I24" s="10">
        <f t="shared" si="10"/>
        <v>0</v>
      </c>
      <c r="J24" s="10">
        <f t="shared" si="10"/>
        <v>0</v>
      </c>
      <c r="K24" s="10">
        <f t="shared" si="10"/>
        <v>0</v>
      </c>
      <c r="L24" s="10">
        <f t="shared" si="10"/>
        <v>0</v>
      </c>
      <c r="M24" s="10">
        <f t="shared" si="10"/>
        <v>0</v>
      </c>
      <c r="N24" s="10">
        <f t="shared" si="10"/>
        <v>0</v>
      </c>
      <c r="O24" s="10">
        <f t="shared" si="10"/>
        <v>0</v>
      </c>
      <c r="P24" s="10">
        <f t="shared" si="10"/>
        <v>1500</v>
      </c>
      <c r="Q24" s="10">
        <f t="shared" si="10"/>
        <v>2200</v>
      </c>
      <c r="R24" s="10">
        <f t="shared" si="10"/>
        <v>7700</v>
      </c>
    </row>
    <row r="25" spans="1:20" s="15" customFormat="1">
      <c r="A25" s="12" t="s">
        <v>44</v>
      </c>
      <c r="B25" s="13" t="s">
        <v>45</v>
      </c>
      <c r="C25" s="14">
        <f>SUM(C26)</f>
        <v>0</v>
      </c>
      <c r="D25" s="14">
        <f t="shared" ref="D25:R25" si="11">SUM(D26)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0</v>
      </c>
      <c r="P25" s="14">
        <f t="shared" si="11"/>
        <v>0</v>
      </c>
      <c r="Q25" s="14">
        <f t="shared" si="11"/>
        <v>2200</v>
      </c>
      <c r="R25" s="14">
        <f t="shared" si="11"/>
        <v>2200</v>
      </c>
    </row>
    <row r="26" spans="1:20" ht="13.5" outlineLevel="1" thickBot="1">
      <c r="A26" s="16"/>
      <c r="B26" s="17" t="s">
        <v>27</v>
      </c>
      <c r="C26" s="18"/>
      <c r="D26" s="19"/>
      <c r="E26" s="19"/>
      <c r="F26" s="20"/>
      <c r="G26" s="19"/>
      <c r="H26" s="19"/>
      <c r="I26" s="20"/>
      <c r="J26" s="19"/>
      <c r="K26" s="20"/>
      <c r="L26" s="19"/>
      <c r="M26" s="20"/>
      <c r="N26" s="19"/>
      <c r="O26" s="21"/>
      <c r="P26" s="19"/>
      <c r="Q26" s="18">
        <f>2000+200</f>
        <v>2200</v>
      </c>
      <c r="R26" s="22">
        <f>SUM(C26:Q26)</f>
        <v>2200</v>
      </c>
      <c r="T26" s="1"/>
    </row>
    <row r="27" spans="1:20" s="15" customFormat="1">
      <c r="A27" s="12" t="s">
        <v>46</v>
      </c>
      <c r="B27" s="13" t="s">
        <v>47</v>
      </c>
      <c r="C27" s="14">
        <f t="shared" ref="C27:R27" si="12">SUM(C28)</f>
        <v>0</v>
      </c>
      <c r="D27" s="14">
        <f t="shared" si="12"/>
        <v>0</v>
      </c>
      <c r="E27" s="14">
        <f t="shared" si="12"/>
        <v>0</v>
      </c>
      <c r="F27" s="14">
        <f t="shared" si="12"/>
        <v>4000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0</v>
      </c>
      <c r="L27" s="14">
        <f t="shared" si="12"/>
        <v>0</v>
      </c>
      <c r="M27" s="14">
        <f t="shared" si="12"/>
        <v>0</v>
      </c>
      <c r="N27" s="14">
        <f t="shared" si="12"/>
        <v>0</v>
      </c>
      <c r="O27" s="14">
        <f t="shared" si="12"/>
        <v>0</v>
      </c>
      <c r="P27" s="14">
        <f t="shared" si="12"/>
        <v>1500</v>
      </c>
      <c r="Q27" s="14">
        <f t="shared" si="12"/>
        <v>0</v>
      </c>
      <c r="R27" s="14">
        <f t="shared" si="12"/>
        <v>5500</v>
      </c>
    </row>
    <row r="28" spans="1:20" ht="13.5" outlineLevel="1" thickBot="1">
      <c r="A28" s="16"/>
      <c r="B28" s="17" t="s">
        <v>28</v>
      </c>
      <c r="C28" s="18"/>
      <c r="D28" s="19"/>
      <c r="E28" s="19"/>
      <c r="F28" s="20">
        <v>4000</v>
      </c>
      <c r="G28" s="19"/>
      <c r="H28" s="19"/>
      <c r="I28" s="20"/>
      <c r="J28" s="19"/>
      <c r="K28" s="20"/>
      <c r="L28" s="19"/>
      <c r="M28" s="20"/>
      <c r="N28" s="19"/>
      <c r="O28" s="21"/>
      <c r="P28" s="19">
        <v>1500</v>
      </c>
      <c r="Q28" s="18"/>
      <c r="R28" s="22">
        <f>SUM(C28:Q28)</f>
        <v>5500</v>
      </c>
      <c r="T28" s="1"/>
    </row>
    <row r="29" spans="1:20" ht="13.5" thickBot="1">
      <c r="A29" s="8" t="s">
        <v>48</v>
      </c>
      <c r="B29" s="9" t="s">
        <v>49</v>
      </c>
      <c r="C29" s="10">
        <f t="shared" ref="C29:R29" si="13">SUM(C30+C34+C36)</f>
        <v>8040.93</v>
      </c>
      <c r="D29" s="10">
        <f t="shared" si="13"/>
        <v>2520.4</v>
      </c>
      <c r="E29" s="10">
        <f t="shared" si="13"/>
        <v>2496.2399999999998</v>
      </c>
      <c r="F29" s="10">
        <f t="shared" si="13"/>
        <v>3914.47</v>
      </c>
      <c r="G29" s="10">
        <f t="shared" si="13"/>
        <v>1874.14</v>
      </c>
      <c r="H29" s="10">
        <f t="shared" si="13"/>
        <v>6172</v>
      </c>
      <c r="I29" s="10">
        <f t="shared" si="13"/>
        <v>5768.36</v>
      </c>
      <c r="J29" s="10">
        <f t="shared" si="13"/>
        <v>4697.2700000000004</v>
      </c>
      <c r="K29" s="10">
        <f t="shared" si="13"/>
        <v>6869.84</v>
      </c>
      <c r="L29" s="10">
        <f t="shared" si="13"/>
        <v>9695.86</v>
      </c>
      <c r="M29" s="10">
        <f t="shared" si="13"/>
        <v>2055.09</v>
      </c>
      <c r="N29" s="10">
        <f t="shared" si="13"/>
        <v>9833.9599999999991</v>
      </c>
      <c r="O29" s="10">
        <f t="shared" si="13"/>
        <v>29672</v>
      </c>
      <c r="P29" s="10">
        <f t="shared" si="13"/>
        <v>9626.18</v>
      </c>
      <c r="Q29" s="10">
        <f t="shared" si="13"/>
        <v>4154.05</v>
      </c>
      <c r="R29" s="10">
        <f t="shared" si="13"/>
        <v>107390.79</v>
      </c>
      <c r="T29" s="1"/>
    </row>
    <row r="30" spans="1:20">
      <c r="A30" s="57" t="s">
        <v>50</v>
      </c>
      <c r="B30" s="13" t="s">
        <v>51</v>
      </c>
      <c r="C30" s="58">
        <f t="shared" ref="C30:Q30" si="14">SUM(C31:C33)</f>
        <v>5740.93</v>
      </c>
      <c r="D30" s="59">
        <f t="shared" si="14"/>
        <v>0</v>
      </c>
      <c r="E30" s="59">
        <f t="shared" si="14"/>
        <v>0</v>
      </c>
      <c r="F30" s="58">
        <f t="shared" si="14"/>
        <v>0</v>
      </c>
      <c r="G30" s="59">
        <f t="shared" si="14"/>
        <v>0</v>
      </c>
      <c r="H30" s="59">
        <f t="shared" si="14"/>
        <v>0</v>
      </c>
      <c r="I30" s="60">
        <f t="shared" si="14"/>
        <v>3000</v>
      </c>
      <c r="J30" s="59">
        <f t="shared" si="14"/>
        <v>1000</v>
      </c>
      <c r="K30" s="60">
        <f t="shared" si="14"/>
        <v>4369.84</v>
      </c>
      <c r="L30" s="59">
        <f t="shared" si="14"/>
        <v>7195.86</v>
      </c>
      <c r="M30" s="60">
        <f t="shared" si="14"/>
        <v>0</v>
      </c>
      <c r="N30" s="59">
        <f t="shared" si="14"/>
        <v>4833.96</v>
      </c>
      <c r="O30" s="61">
        <f t="shared" si="14"/>
        <v>20000</v>
      </c>
      <c r="P30" s="59">
        <f t="shared" si="14"/>
        <v>8000</v>
      </c>
      <c r="Q30" s="58">
        <f t="shared" si="14"/>
        <v>654.04999999999995</v>
      </c>
      <c r="R30" s="59">
        <f t="shared" ref="R30:R47" si="15">SUM(C30:Q30)</f>
        <v>54794.64</v>
      </c>
      <c r="S30" s="62"/>
      <c r="T30" s="1"/>
    </row>
    <row r="31" spans="1:20" outlineLevel="1">
      <c r="A31" s="27"/>
      <c r="B31" s="28" t="s">
        <v>27</v>
      </c>
      <c r="C31" s="29">
        <f>5740.93-70-246</f>
        <v>5424.93</v>
      </c>
      <c r="D31" s="30"/>
      <c r="E31" s="30"/>
      <c r="F31" s="29"/>
      <c r="G31" s="30"/>
      <c r="H31" s="30"/>
      <c r="I31" s="31">
        <f>3000-99.99</f>
        <v>2900.01</v>
      </c>
      <c r="J31" s="30">
        <v>1000</v>
      </c>
      <c r="K31" s="31">
        <v>3369.84</v>
      </c>
      <c r="L31" s="92">
        <f>7195.86-1200.17</f>
        <v>5995.69</v>
      </c>
      <c r="M31" s="31"/>
      <c r="N31" s="30">
        <v>4833.96</v>
      </c>
      <c r="O31" s="32"/>
      <c r="P31" s="30">
        <v>500</v>
      </c>
      <c r="Q31" s="29">
        <v>654.04999999999995</v>
      </c>
      <c r="R31" s="34">
        <f t="shared" si="15"/>
        <v>24678.48</v>
      </c>
      <c r="T31" s="1"/>
    </row>
    <row r="32" spans="1:20" outlineLevel="1">
      <c r="A32" s="27"/>
      <c r="B32" s="35" t="s">
        <v>22</v>
      </c>
      <c r="C32" s="63">
        <f>70+246</f>
        <v>316</v>
      </c>
      <c r="D32" s="37"/>
      <c r="E32" s="37"/>
      <c r="F32" s="63"/>
      <c r="G32" s="37"/>
      <c r="H32" s="37"/>
      <c r="I32" s="38">
        <v>99.99</v>
      </c>
      <c r="J32" s="37"/>
      <c r="K32" s="38">
        <v>1000</v>
      </c>
      <c r="L32" s="90">
        <f>1200.17</f>
        <v>1200.17</v>
      </c>
      <c r="M32" s="38"/>
      <c r="N32" s="37"/>
      <c r="O32" s="39"/>
      <c r="P32" s="37"/>
      <c r="Q32" s="63"/>
      <c r="R32" s="40">
        <f t="shared" si="15"/>
        <v>2616.16</v>
      </c>
      <c r="T32" s="1"/>
    </row>
    <row r="33" spans="1:22" outlineLevel="1">
      <c r="A33" s="27"/>
      <c r="B33" s="64" t="s">
        <v>28</v>
      </c>
      <c r="C33" s="65"/>
      <c r="D33" s="66"/>
      <c r="E33" s="66"/>
      <c r="F33" s="65"/>
      <c r="G33" s="66"/>
      <c r="H33" s="66"/>
      <c r="I33" s="67"/>
      <c r="J33" s="66"/>
      <c r="K33" s="67"/>
      <c r="L33" s="66"/>
      <c r="M33" s="67"/>
      <c r="N33" s="66"/>
      <c r="O33" s="68">
        <v>20000</v>
      </c>
      <c r="P33" s="66">
        <v>7500</v>
      </c>
      <c r="Q33" s="65"/>
      <c r="R33" s="40">
        <f t="shared" si="15"/>
        <v>27500</v>
      </c>
      <c r="T33" s="1"/>
    </row>
    <row r="34" spans="1:22" s="15" customFormat="1">
      <c r="A34" s="57" t="s">
        <v>52</v>
      </c>
      <c r="B34" s="69" t="s">
        <v>53</v>
      </c>
      <c r="C34" s="58">
        <f>SUM(C35)</f>
        <v>0</v>
      </c>
      <c r="D34" s="58">
        <f t="shared" ref="D34:Q34" si="16">SUM(D35)</f>
        <v>0</v>
      </c>
      <c r="E34" s="58">
        <f t="shared" si="16"/>
        <v>0</v>
      </c>
      <c r="F34" s="58">
        <f t="shared" si="16"/>
        <v>0</v>
      </c>
      <c r="G34" s="58">
        <f t="shared" si="16"/>
        <v>0</v>
      </c>
      <c r="H34" s="58">
        <f t="shared" si="16"/>
        <v>0</v>
      </c>
      <c r="I34" s="58">
        <f t="shared" si="16"/>
        <v>0</v>
      </c>
      <c r="J34" s="58">
        <f t="shared" si="16"/>
        <v>0</v>
      </c>
      <c r="K34" s="58">
        <f t="shared" si="16"/>
        <v>0</v>
      </c>
      <c r="L34" s="58">
        <f t="shared" si="16"/>
        <v>0</v>
      </c>
      <c r="M34" s="58">
        <f t="shared" si="16"/>
        <v>0</v>
      </c>
      <c r="N34" s="58">
        <f t="shared" si="16"/>
        <v>0</v>
      </c>
      <c r="O34" s="58">
        <f t="shared" si="16"/>
        <v>5000</v>
      </c>
      <c r="P34" s="58">
        <f t="shared" si="16"/>
        <v>0</v>
      </c>
      <c r="Q34" s="58">
        <f t="shared" si="16"/>
        <v>0</v>
      </c>
      <c r="R34" s="59">
        <f t="shared" si="15"/>
        <v>5000</v>
      </c>
    </row>
    <row r="35" spans="1:22" outlineLevel="1">
      <c r="A35" s="27"/>
      <c r="B35" s="69" t="s">
        <v>54</v>
      </c>
      <c r="C35" s="70"/>
      <c r="D35" s="71"/>
      <c r="E35" s="71"/>
      <c r="F35" s="70"/>
      <c r="G35" s="71"/>
      <c r="H35" s="71"/>
      <c r="I35" s="72"/>
      <c r="J35" s="71"/>
      <c r="K35" s="72"/>
      <c r="L35" s="71"/>
      <c r="M35" s="72"/>
      <c r="N35" s="71"/>
      <c r="O35" s="73">
        <v>5000</v>
      </c>
      <c r="P35" s="71"/>
      <c r="Q35" s="70"/>
      <c r="R35" s="40">
        <f t="shared" si="15"/>
        <v>5000</v>
      </c>
      <c r="T35" s="1"/>
    </row>
    <row r="36" spans="1:22" s="15" customFormat="1">
      <c r="A36" s="57" t="s">
        <v>55</v>
      </c>
      <c r="B36" s="69" t="s">
        <v>32</v>
      </c>
      <c r="C36" s="58">
        <f>SUM(C37:C41)</f>
        <v>2300</v>
      </c>
      <c r="D36" s="58">
        <f t="shared" ref="D36:R36" si="17">SUM(D37:D41)</f>
        <v>2520.4</v>
      </c>
      <c r="E36" s="58">
        <f t="shared" si="17"/>
        <v>2496.2399999999998</v>
      </c>
      <c r="F36" s="58">
        <f t="shared" si="17"/>
        <v>3914.47</v>
      </c>
      <c r="G36" s="58">
        <f t="shared" si="17"/>
        <v>1874.14</v>
      </c>
      <c r="H36" s="58">
        <f t="shared" si="17"/>
        <v>6172</v>
      </c>
      <c r="I36" s="58">
        <f t="shared" si="17"/>
        <v>2768.3599999999997</v>
      </c>
      <c r="J36" s="58">
        <f t="shared" si="17"/>
        <v>3697.27</v>
      </c>
      <c r="K36" s="58">
        <f t="shared" si="17"/>
        <v>2500</v>
      </c>
      <c r="L36" s="58">
        <f t="shared" si="17"/>
        <v>2500</v>
      </c>
      <c r="M36" s="58">
        <f t="shared" si="17"/>
        <v>2055.09</v>
      </c>
      <c r="N36" s="58">
        <f t="shared" si="17"/>
        <v>5000</v>
      </c>
      <c r="O36" s="58">
        <f t="shared" si="17"/>
        <v>4672</v>
      </c>
      <c r="P36" s="58">
        <f t="shared" si="17"/>
        <v>1626.18</v>
      </c>
      <c r="Q36" s="58">
        <f t="shared" si="17"/>
        <v>3500</v>
      </c>
      <c r="R36" s="58">
        <f t="shared" si="17"/>
        <v>47596.149999999994</v>
      </c>
    </row>
    <row r="37" spans="1:22" outlineLevel="1">
      <c r="A37" s="27"/>
      <c r="B37" s="64" t="s">
        <v>56</v>
      </c>
      <c r="C37" s="65"/>
      <c r="D37" s="66"/>
      <c r="E37" s="66"/>
      <c r="F37" s="65"/>
      <c r="G37" s="66"/>
      <c r="H37" s="66"/>
      <c r="I37" s="67">
        <v>150</v>
      </c>
      <c r="J37" s="66"/>
      <c r="K37" s="67"/>
      <c r="L37" s="66"/>
      <c r="M37" s="67"/>
      <c r="N37" s="66"/>
      <c r="O37" s="68"/>
      <c r="P37" s="66"/>
      <c r="Q37" s="65"/>
      <c r="R37" s="40">
        <f t="shared" si="15"/>
        <v>150</v>
      </c>
      <c r="T37" s="1"/>
    </row>
    <row r="38" spans="1:22" outlineLevel="1">
      <c r="A38" s="27"/>
      <c r="B38" s="35" t="s">
        <v>57</v>
      </c>
      <c r="C38" s="63"/>
      <c r="D38" s="37">
        <v>850</v>
      </c>
      <c r="E38" s="37"/>
      <c r="F38" s="63"/>
      <c r="G38" s="37"/>
      <c r="H38" s="37">
        <v>1000</v>
      </c>
      <c r="I38" s="38">
        <v>870</v>
      </c>
      <c r="J38" s="37">
        <v>1000</v>
      </c>
      <c r="K38" s="38">
        <v>710</v>
      </c>
      <c r="L38" s="37">
        <v>840</v>
      </c>
      <c r="M38" s="38"/>
      <c r="N38" s="37">
        <f>0+835</f>
        <v>835</v>
      </c>
      <c r="O38" s="39"/>
      <c r="P38" s="37"/>
      <c r="Q38" s="63">
        <f>600+111</f>
        <v>711</v>
      </c>
      <c r="R38" s="40">
        <f t="shared" si="15"/>
        <v>6816</v>
      </c>
      <c r="T38" s="1"/>
    </row>
    <row r="39" spans="1:22" outlineLevel="1">
      <c r="A39" s="27"/>
      <c r="B39" s="35" t="s">
        <v>58</v>
      </c>
      <c r="C39" s="63">
        <v>2300</v>
      </c>
      <c r="D39" s="37">
        <v>1567.4</v>
      </c>
      <c r="E39" s="37">
        <v>2496.2399999999998</v>
      </c>
      <c r="F39" s="63">
        <v>2914.47</v>
      </c>
      <c r="G39" s="37">
        <v>1874.14</v>
      </c>
      <c r="H39" s="37">
        <f>3972-74+74</f>
        <v>3972</v>
      </c>
      <c r="I39" s="38">
        <f>1328.36+500-170</f>
        <v>1658.36</v>
      </c>
      <c r="J39" s="37">
        <v>2574.27</v>
      </c>
      <c r="K39" s="38">
        <v>1705</v>
      </c>
      <c r="L39" s="37">
        <f>950+60-350</f>
        <v>660</v>
      </c>
      <c r="M39" s="38">
        <v>2055.09</v>
      </c>
      <c r="N39" s="37">
        <v>2877</v>
      </c>
      <c r="O39" s="39">
        <v>2607</v>
      </c>
      <c r="P39" s="37">
        <f>1626.18-826</f>
        <v>800.18000000000006</v>
      </c>
      <c r="Q39" s="63">
        <f>2830-111</f>
        <v>2719</v>
      </c>
      <c r="R39" s="40">
        <f t="shared" si="15"/>
        <v>32780.149999999994</v>
      </c>
      <c r="T39" s="1"/>
    </row>
    <row r="40" spans="1:22" outlineLevel="1">
      <c r="A40" s="27"/>
      <c r="B40" s="64" t="s">
        <v>22</v>
      </c>
      <c r="C40" s="65"/>
      <c r="D40" s="66"/>
      <c r="E40" s="66"/>
      <c r="F40" s="65">
        <v>1000</v>
      </c>
      <c r="G40" s="66"/>
      <c r="H40" s="66">
        <f>1000+74-74</f>
        <v>1000</v>
      </c>
      <c r="I40" s="67">
        <f>850-850</f>
        <v>0</v>
      </c>
      <c r="J40" s="66"/>
      <c r="K40" s="67"/>
      <c r="L40" s="66">
        <f>1400-900+350</f>
        <v>850</v>
      </c>
      <c r="M40" s="67"/>
      <c r="N40" s="66">
        <f>2000-835</f>
        <v>1165</v>
      </c>
      <c r="O40" s="68">
        <v>1850</v>
      </c>
      <c r="P40" s="66">
        <v>826</v>
      </c>
      <c r="Q40" s="65"/>
      <c r="R40" s="40">
        <f t="shared" si="15"/>
        <v>6691</v>
      </c>
      <c r="T40" s="1"/>
    </row>
    <row r="41" spans="1:22" ht="13.5" outlineLevel="1" thickBot="1">
      <c r="A41" s="27"/>
      <c r="B41" s="41" t="s">
        <v>59</v>
      </c>
      <c r="C41" s="42"/>
      <c r="D41" s="43">
        <v>103</v>
      </c>
      <c r="E41" s="43"/>
      <c r="F41" s="42"/>
      <c r="G41" s="43"/>
      <c r="H41" s="43">
        <v>200</v>
      </c>
      <c r="I41" s="44">
        <v>90</v>
      </c>
      <c r="J41" s="43">
        <v>123</v>
      </c>
      <c r="K41" s="44">
        <v>85</v>
      </c>
      <c r="L41" s="43">
        <v>150</v>
      </c>
      <c r="M41" s="44"/>
      <c r="N41" s="43">
        <v>123</v>
      </c>
      <c r="O41" s="45">
        <v>215</v>
      </c>
      <c r="P41" s="43"/>
      <c r="Q41" s="42">
        <v>70</v>
      </c>
      <c r="R41" s="46">
        <f t="shared" si="15"/>
        <v>1159</v>
      </c>
      <c r="T41" s="1"/>
    </row>
    <row r="42" spans="1:22" ht="13.5" thickBot="1">
      <c r="A42" s="8" t="s">
        <v>60</v>
      </c>
      <c r="B42" s="9" t="s">
        <v>61</v>
      </c>
      <c r="C42" s="10">
        <f t="shared" ref="C42:Q42" si="18">SUM(C43+C46)</f>
        <v>0</v>
      </c>
      <c r="D42" s="23">
        <f t="shared" si="18"/>
        <v>0</v>
      </c>
      <c r="E42" s="23">
        <f t="shared" si="18"/>
        <v>12000</v>
      </c>
      <c r="F42" s="10">
        <f t="shared" si="18"/>
        <v>5000</v>
      </c>
      <c r="G42" s="23">
        <f t="shared" si="18"/>
        <v>9000</v>
      </c>
      <c r="H42" s="23">
        <f t="shared" si="18"/>
        <v>5000</v>
      </c>
      <c r="I42" s="52">
        <f t="shared" si="18"/>
        <v>14000</v>
      </c>
      <c r="J42" s="23">
        <f t="shared" si="18"/>
        <v>12000</v>
      </c>
      <c r="K42" s="52">
        <f t="shared" si="18"/>
        <v>200</v>
      </c>
      <c r="L42" s="23">
        <f t="shared" si="18"/>
        <v>0</v>
      </c>
      <c r="M42" s="52">
        <f t="shared" si="18"/>
        <v>4500</v>
      </c>
      <c r="N42" s="23">
        <f t="shared" si="18"/>
        <v>0</v>
      </c>
      <c r="O42" s="53">
        <f t="shared" si="18"/>
        <v>0</v>
      </c>
      <c r="P42" s="23">
        <f t="shared" si="18"/>
        <v>0</v>
      </c>
      <c r="Q42" s="10">
        <f t="shared" si="18"/>
        <v>6000</v>
      </c>
      <c r="R42" s="23">
        <f t="shared" si="15"/>
        <v>67700</v>
      </c>
      <c r="T42" s="1"/>
    </row>
    <row r="43" spans="1:22">
      <c r="A43" s="57" t="s">
        <v>62</v>
      </c>
      <c r="B43" s="13" t="s">
        <v>63</v>
      </c>
      <c r="C43" s="58">
        <f t="shared" ref="C43:Q43" si="19">SUM(C44:C45)</f>
        <v>0</v>
      </c>
      <c r="D43" s="59">
        <f t="shared" si="19"/>
        <v>0</v>
      </c>
      <c r="E43" s="59">
        <f t="shared" si="19"/>
        <v>12000</v>
      </c>
      <c r="F43" s="59">
        <f t="shared" si="19"/>
        <v>5000</v>
      </c>
      <c r="G43" s="59">
        <f t="shared" si="19"/>
        <v>9000</v>
      </c>
      <c r="H43" s="59">
        <f t="shared" si="19"/>
        <v>5000</v>
      </c>
      <c r="I43" s="59">
        <f t="shared" si="19"/>
        <v>14000</v>
      </c>
      <c r="J43" s="59">
        <f t="shared" si="19"/>
        <v>12000</v>
      </c>
      <c r="K43" s="59">
        <f t="shared" si="19"/>
        <v>0</v>
      </c>
      <c r="L43" s="59">
        <f t="shared" si="19"/>
        <v>0</v>
      </c>
      <c r="M43" s="59">
        <f t="shared" si="19"/>
        <v>4500</v>
      </c>
      <c r="N43" s="59">
        <f t="shared" si="19"/>
        <v>0</v>
      </c>
      <c r="O43" s="59">
        <f t="shared" si="19"/>
        <v>0</v>
      </c>
      <c r="P43" s="59">
        <f t="shared" si="19"/>
        <v>0</v>
      </c>
      <c r="Q43" s="59">
        <f t="shared" si="19"/>
        <v>6000</v>
      </c>
      <c r="R43" s="59">
        <f t="shared" si="15"/>
        <v>67500</v>
      </c>
      <c r="T43" s="1"/>
    </row>
    <row r="44" spans="1:22" outlineLevel="1">
      <c r="A44" s="27"/>
      <c r="B44" s="28" t="s">
        <v>64</v>
      </c>
      <c r="C44" s="29"/>
      <c r="D44" s="30"/>
      <c r="E44" s="30">
        <v>2000</v>
      </c>
      <c r="F44" s="29"/>
      <c r="G44" s="30"/>
      <c r="H44" s="30"/>
      <c r="I44" s="31"/>
      <c r="J44" s="30"/>
      <c r="K44" s="31"/>
      <c r="L44" s="30"/>
      <c r="M44" s="31"/>
      <c r="N44" s="30"/>
      <c r="O44" s="32"/>
      <c r="P44" s="30"/>
      <c r="Q44" s="29"/>
      <c r="R44" s="34">
        <f t="shared" si="15"/>
        <v>2000</v>
      </c>
      <c r="T44" s="1"/>
    </row>
    <row r="45" spans="1:22" outlineLevel="1">
      <c r="A45" s="27"/>
      <c r="B45" s="64" t="s">
        <v>28</v>
      </c>
      <c r="C45" s="74"/>
      <c r="D45" s="75"/>
      <c r="E45" s="75">
        <f>10000</f>
        <v>10000</v>
      </c>
      <c r="F45" s="74">
        <v>5000</v>
      </c>
      <c r="G45" s="75">
        <v>9000</v>
      </c>
      <c r="H45" s="75">
        <v>5000</v>
      </c>
      <c r="I45" s="76">
        <v>14000</v>
      </c>
      <c r="J45" s="75">
        <v>12000</v>
      </c>
      <c r="K45" s="76"/>
      <c r="L45" s="75"/>
      <c r="M45" s="76">
        <v>4500</v>
      </c>
      <c r="N45" s="75"/>
      <c r="O45" s="77"/>
      <c r="P45" s="75"/>
      <c r="Q45" s="74">
        <v>6000</v>
      </c>
      <c r="R45" s="40">
        <f t="shared" si="15"/>
        <v>65500</v>
      </c>
      <c r="T45" s="1"/>
    </row>
    <row r="46" spans="1:22">
      <c r="A46" s="57" t="s">
        <v>65</v>
      </c>
      <c r="B46" s="69" t="s">
        <v>66</v>
      </c>
      <c r="C46" s="58">
        <f t="shared" ref="C46:Q46" si="20">SUM(C47:C47)</f>
        <v>0</v>
      </c>
      <c r="D46" s="58">
        <f t="shared" si="20"/>
        <v>0</v>
      </c>
      <c r="E46" s="58">
        <f t="shared" si="20"/>
        <v>0</v>
      </c>
      <c r="F46" s="58">
        <f t="shared" si="20"/>
        <v>0</v>
      </c>
      <c r="G46" s="58">
        <f t="shared" si="20"/>
        <v>0</v>
      </c>
      <c r="H46" s="58">
        <f t="shared" si="20"/>
        <v>0</v>
      </c>
      <c r="I46" s="58">
        <f t="shared" si="20"/>
        <v>0</v>
      </c>
      <c r="J46" s="58">
        <f t="shared" si="20"/>
        <v>0</v>
      </c>
      <c r="K46" s="58">
        <f t="shared" si="20"/>
        <v>200</v>
      </c>
      <c r="L46" s="58">
        <f t="shared" si="20"/>
        <v>0</v>
      </c>
      <c r="M46" s="58">
        <f t="shared" si="20"/>
        <v>0</v>
      </c>
      <c r="N46" s="58">
        <f t="shared" si="20"/>
        <v>0</v>
      </c>
      <c r="O46" s="58">
        <f t="shared" si="20"/>
        <v>0</v>
      </c>
      <c r="P46" s="58">
        <f t="shared" si="20"/>
        <v>0</v>
      </c>
      <c r="Q46" s="58">
        <f t="shared" si="20"/>
        <v>0</v>
      </c>
      <c r="R46" s="59">
        <f t="shared" si="15"/>
        <v>200</v>
      </c>
      <c r="T46" s="1"/>
    </row>
    <row r="47" spans="1:22" ht="13.5" outlineLevel="1" thickBot="1">
      <c r="A47" s="27"/>
      <c r="B47" s="17" t="s">
        <v>58</v>
      </c>
      <c r="C47" s="48"/>
      <c r="D47" s="49"/>
      <c r="E47" s="49"/>
      <c r="F47" s="48"/>
      <c r="G47" s="49"/>
      <c r="H47" s="49"/>
      <c r="I47" s="50"/>
      <c r="J47" s="49"/>
      <c r="K47" s="50">
        <v>200</v>
      </c>
      <c r="L47" s="49"/>
      <c r="M47" s="50"/>
      <c r="N47" s="49"/>
      <c r="O47" s="51"/>
      <c r="P47" s="49"/>
      <c r="Q47" s="48"/>
      <c r="R47" s="78">
        <f t="shared" si="15"/>
        <v>200</v>
      </c>
      <c r="T47" s="1"/>
    </row>
    <row r="48" spans="1:22" ht="13.5" thickBot="1">
      <c r="A48" s="79" t="s">
        <v>67</v>
      </c>
      <c r="B48" s="80" t="s">
        <v>68</v>
      </c>
      <c r="C48" s="81">
        <f t="shared" ref="C48:R48" si="21">SUM(C5+C8+C13+C17+C21+C24+C29+C42)</f>
        <v>13640.93</v>
      </c>
      <c r="D48" s="81">
        <f t="shared" si="21"/>
        <v>22520.400000000001</v>
      </c>
      <c r="E48" s="81">
        <f t="shared" si="21"/>
        <v>19496.239999999998</v>
      </c>
      <c r="F48" s="81">
        <f t="shared" si="21"/>
        <v>19914.47</v>
      </c>
      <c r="G48" s="81">
        <f t="shared" si="21"/>
        <v>10874.14</v>
      </c>
      <c r="H48" s="81">
        <f t="shared" si="21"/>
        <v>32172</v>
      </c>
      <c r="I48" s="81">
        <f t="shared" si="21"/>
        <v>20268.36</v>
      </c>
      <c r="J48" s="81">
        <f t="shared" si="21"/>
        <v>16697.27</v>
      </c>
      <c r="K48" s="81">
        <f t="shared" si="21"/>
        <v>10069.84</v>
      </c>
      <c r="L48" s="81">
        <f t="shared" si="21"/>
        <v>11195.86</v>
      </c>
      <c r="M48" s="81">
        <f t="shared" si="21"/>
        <v>9555.09</v>
      </c>
      <c r="N48" s="81">
        <f t="shared" si="21"/>
        <v>13833.96</v>
      </c>
      <c r="O48" s="81">
        <f t="shared" si="21"/>
        <v>32172</v>
      </c>
      <c r="P48" s="81">
        <f t="shared" si="21"/>
        <v>13126.18</v>
      </c>
      <c r="Q48" s="81">
        <f t="shared" si="21"/>
        <v>12354.05</v>
      </c>
      <c r="R48" s="81">
        <f t="shared" si="21"/>
        <v>257890.78999999998</v>
      </c>
      <c r="S48" s="82"/>
      <c r="T48" s="83"/>
      <c r="U48" s="84"/>
      <c r="V48" s="83"/>
    </row>
    <row r="49" spans="1:22" ht="13.5" thickBot="1">
      <c r="A49" s="116" t="s">
        <v>69</v>
      </c>
      <c r="B49" s="80" t="s">
        <v>70</v>
      </c>
      <c r="C49" s="81">
        <f t="shared" ref="C49:Q49" si="22">SUM(C48-C50)</f>
        <v>8640.93</v>
      </c>
      <c r="D49" s="85">
        <f t="shared" si="22"/>
        <v>2520.4000000000015</v>
      </c>
      <c r="E49" s="81">
        <f t="shared" si="22"/>
        <v>9496.239999999998</v>
      </c>
      <c r="F49" s="81">
        <f t="shared" si="22"/>
        <v>3914.4700000000012</v>
      </c>
      <c r="G49" s="81">
        <f t="shared" si="22"/>
        <v>1874.1399999999994</v>
      </c>
      <c r="H49" s="81">
        <f t="shared" si="22"/>
        <v>7172</v>
      </c>
      <c r="I49" s="81">
        <f t="shared" si="22"/>
        <v>6268.3600000000006</v>
      </c>
      <c r="J49" s="81">
        <f t="shared" si="22"/>
        <v>4697.2700000000004</v>
      </c>
      <c r="K49" s="81">
        <f t="shared" si="22"/>
        <v>10069.84</v>
      </c>
      <c r="L49" s="81">
        <f t="shared" si="22"/>
        <v>11195.86</v>
      </c>
      <c r="M49" s="81">
        <f t="shared" si="22"/>
        <v>5055.09</v>
      </c>
      <c r="N49" s="81">
        <f t="shared" si="22"/>
        <v>13833.96</v>
      </c>
      <c r="O49" s="81">
        <f t="shared" si="22"/>
        <v>7172</v>
      </c>
      <c r="P49" s="81">
        <f t="shared" si="22"/>
        <v>4126.18</v>
      </c>
      <c r="Q49" s="81">
        <f t="shared" si="22"/>
        <v>6354.0499999999993</v>
      </c>
      <c r="R49" s="81">
        <f>SUM(C49:Q49)</f>
        <v>102390.79</v>
      </c>
      <c r="T49" s="83"/>
      <c r="V49" s="83"/>
    </row>
    <row r="50" spans="1:22" ht="13.5" thickBot="1">
      <c r="A50" s="117"/>
      <c r="B50" s="80" t="s">
        <v>71</v>
      </c>
      <c r="C50" s="81">
        <f>SUM(C12+C28+C33+C35+C45)</f>
        <v>5000</v>
      </c>
      <c r="D50" s="81">
        <f t="shared" ref="D50:R50" si="23">SUM(D12+D28+D33+D35+D45)</f>
        <v>20000</v>
      </c>
      <c r="E50" s="81">
        <f t="shared" si="23"/>
        <v>10000</v>
      </c>
      <c r="F50" s="81">
        <f t="shared" si="23"/>
        <v>16000</v>
      </c>
      <c r="G50" s="81">
        <f t="shared" si="23"/>
        <v>9000</v>
      </c>
      <c r="H50" s="81">
        <f t="shared" si="23"/>
        <v>25000</v>
      </c>
      <c r="I50" s="81">
        <f t="shared" si="23"/>
        <v>14000</v>
      </c>
      <c r="J50" s="81">
        <f t="shared" si="23"/>
        <v>12000</v>
      </c>
      <c r="K50" s="81">
        <f t="shared" si="23"/>
        <v>0</v>
      </c>
      <c r="L50" s="81">
        <f t="shared" si="23"/>
        <v>0</v>
      </c>
      <c r="M50" s="81">
        <f t="shared" si="23"/>
        <v>4500</v>
      </c>
      <c r="N50" s="81">
        <f t="shared" si="23"/>
        <v>0</v>
      </c>
      <c r="O50" s="81">
        <f t="shared" si="23"/>
        <v>25000</v>
      </c>
      <c r="P50" s="81">
        <f t="shared" si="23"/>
        <v>9000</v>
      </c>
      <c r="Q50" s="81">
        <f t="shared" si="23"/>
        <v>6000</v>
      </c>
      <c r="R50" s="81">
        <f t="shared" si="23"/>
        <v>155500</v>
      </c>
      <c r="V50" s="83"/>
    </row>
    <row r="51" spans="1:22">
      <c r="B51" s="87"/>
      <c r="R51" s="1"/>
      <c r="T51" s="1"/>
    </row>
    <row r="52" spans="1:22">
      <c r="N52" s="2"/>
      <c r="O52" s="2"/>
    </row>
    <row r="53" spans="1:22" ht="15.75">
      <c r="I53" s="88"/>
      <c r="L53" s="88"/>
      <c r="N53" s="89"/>
      <c r="O53" s="2"/>
      <c r="Q53" s="88"/>
      <c r="T53" s="1"/>
    </row>
    <row r="54" spans="1:22">
      <c r="N54" s="2"/>
      <c r="O54" s="2"/>
    </row>
    <row r="55" spans="1:22">
      <c r="N55" s="2"/>
      <c r="O55" s="2"/>
      <c r="T55" s="83"/>
      <c r="U55" s="84"/>
    </row>
    <row r="56" spans="1:22">
      <c r="N56" s="2"/>
      <c r="O56" s="2"/>
      <c r="T56" s="84"/>
      <c r="U56" s="84"/>
    </row>
    <row r="57" spans="1:22">
      <c r="T57" s="83"/>
      <c r="U57" s="84"/>
    </row>
    <row r="58" spans="1:22">
      <c r="T58" s="83"/>
      <c r="U58" s="84"/>
    </row>
  </sheetData>
  <mergeCells count="19">
    <mergeCell ref="B1:I1"/>
    <mergeCell ref="A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A49:A50"/>
    <mergeCell ref="J3:J4"/>
    <mergeCell ref="K3:K4"/>
    <mergeCell ref="L3:L4"/>
    <mergeCell ref="M3:M4"/>
    <mergeCell ref="N3:N4"/>
    <mergeCell ref="O3:O4"/>
  </mergeCells>
  <pageMargins left="0.39370078740157483" right="0" top="0.19685039370078741" bottom="0" header="0.51181102362204722" footer="0.51181102362204722"/>
  <pageSetup paperSize="9" scale="84" pageOrder="overThenDown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118" zoomScaleNormal="118" workbookViewId="0">
      <selection activeCell="R2" sqref="R2"/>
    </sheetView>
  </sheetViews>
  <sheetFormatPr defaultRowHeight="12.75" outlineLevelRow="1"/>
  <cols>
    <col min="1" max="1" width="7" style="1" customWidth="1"/>
    <col min="2" max="2" width="24.140625" style="1" customWidth="1"/>
    <col min="3" max="6" width="7.5703125" style="1" customWidth="1"/>
    <col min="7" max="7" width="7" style="1" customWidth="1"/>
    <col min="8" max="17" width="7.5703125" style="1" customWidth="1"/>
    <col min="18" max="18" width="7.5703125" style="5" customWidth="1"/>
    <col min="19" max="19" width="1.85546875" style="1" customWidth="1"/>
    <col min="20" max="20" width="10.140625" style="86" bestFit="1" customWidth="1"/>
    <col min="21" max="256" width="9.140625" style="1"/>
    <col min="257" max="257" width="7" style="1" customWidth="1"/>
    <col min="258" max="258" width="24.140625" style="1" customWidth="1"/>
    <col min="259" max="262" width="7.5703125" style="1" customWidth="1"/>
    <col min="263" max="263" width="7" style="1" customWidth="1"/>
    <col min="264" max="266" width="7.5703125" style="1" customWidth="1"/>
    <col min="267" max="267" width="5.85546875" style="1" customWidth="1"/>
    <col min="268" max="268" width="6.7109375" style="1" customWidth="1"/>
    <col min="269" max="269" width="6.5703125" style="1" customWidth="1"/>
    <col min="270" max="271" width="7.5703125" style="1" customWidth="1"/>
    <col min="272" max="272" width="6.140625" style="1" customWidth="1"/>
    <col min="273" max="273" width="6.42578125" style="1" customWidth="1"/>
    <col min="274" max="274" width="7.5703125" style="1" customWidth="1"/>
    <col min="275" max="275" width="1.85546875" style="1" customWidth="1"/>
    <col min="276" max="512" width="9.140625" style="1"/>
    <col min="513" max="513" width="7" style="1" customWidth="1"/>
    <col min="514" max="514" width="24.140625" style="1" customWidth="1"/>
    <col min="515" max="518" width="7.5703125" style="1" customWidth="1"/>
    <col min="519" max="519" width="7" style="1" customWidth="1"/>
    <col min="520" max="522" width="7.5703125" style="1" customWidth="1"/>
    <col min="523" max="523" width="5.85546875" style="1" customWidth="1"/>
    <col min="524" max="524" width="6.7109375" style="1" customWidth="1"/>
    <col min="525" max="525" width="6.5703125" style="1" customWidth="1"/>
    <col min="526" max="527" width="7.5703125" style="1" customWidth="1"/>
    <col min="528" max="528" width="6.140625" style="1" customWidth="1"/>
    <col min="529" max="529" width="6.42578125" style="1" customWidth="1"/>
    <col min="530" max="530" width="7.5703125" style="1" customWidth="1"/>
    <col min="531" max="531" width="1.85546875" style="1" customWidth="1"/>
    <col min="532" max="768" width="9.140625" style="1"/>
    <col min="769" max="769" width="7" style="1" customWidth="1"/>
    <col min="770" max="770" width="24.140625" style="1" customWidth="1"/>
    <col min="771" max="774" width="7.5703125" style="1" customWidth="1"/>
    <col min="775" max="775" width="7" style="1" customWidth="1"/>
    <col min="776" max="778" width="7.5703125" style="1" customWidth="1"/>
    <col min="779" max="779" width="5.85546875" style="1" customWidth="1"/>
    <col min="780" max="780" width="6.7109375" style="1" customWidth="1"/>
    <col min="781" max="781" width="6.5703125" style="1" customWidth="1"/>
    <col min="782" max="783" width="7.5703125" style="1" customWidth="1"/>
    <col min="784" max="784" width="6.140625" style="1" customWidth="1"/>
    <col min="785" max="785" width="6.42578125" style="1" customWidth="1"/>
    <col min="786" max="786" width="7.5703125" style="1" customWidth="1"/>
    <col min="787" max="787" width="1.85546875" style="1" customWidth="1"/>
    <col min="788" max="1024" width="9.140625" style="1"/>
    <col min="1025" max="1025" width="7" style="1" customWidth="1"/>
    <col min="1026" max="1026" width="24.140625" style="1" customWidth="1"/>
    <col min="1027" max="1030" width="7.5703125" style="1" customWidth="1"/>
    <col min="1031" max="1031" width="7" style="1" customWidth="1"/>
    <col min="1032" max="1034" width="7.5703125" style="1" customWidth="1"/>
    <col min="1035" max="1035" width="5.85546875" style="1" customWidth="1"/>
    <col min="1036" max="1036" width="6.7109375" style="1" customWidth="1"/>
    <col min="1037" max="1037" width="6.5703125" style="1" customWidth="1"/>
    <col min="1038" max="1039" width="7.5703125" style="1" customWidth="1"/>
    <col min="1040" max="1040" width="6.140625" style="1" customWidth="1"/>
    <col min="1041" max="1041" width="6.42578125" style="1" customWidth="1"/>
    <col min="1042" max="1042" width="7.5703125" style="1" customWidth="1"/>
    <col min="1043" max="1043" width="1.85546875" style="1" customWidth="1"/>
    <col min="1044" max="1280" width="9.140625" style="1"/>
    <col min="1281" max="1281" width="7" style="1" customWidth="1"/>
    <col min="1282" max="1282" width="24.140625" style="1" customWidth="1"/>
    <col min="1283" max="1286" width="7.5703125" style="1" customWidth="1"/>
    <col min="1287" max="1287" width="7" style="1" customWidth="1"/>
    <col min="1288" max="1290" width="7.5703125" style="1" customWidth="1"/>
    <col min="1291" max="1291" width="5.85546875" style="1" customWidth="1"/>
    <col min="1292" max="1292" width="6.7109375" style="1" customWidth="1"/>
    <col min="1293" max="1293" width="6.5703125" style="1" customWidth="1"/>
    <col min="1294" max="1295" width="7.5703125" style="1" customWidth="1"/>
    <col min="1296" max="1296" width="6.140625" style="1" customWidth="1"/>
    <col min="1297" max="1297" width="6.42578125" style="1" customWidth="1"/>
    <col min="1298" max="1298" width="7.5703125" style="1" customWidth="1"/>
    <col min="1299" max="1299" width="1.85546875" style="1" customWidth="1"/>
    <col min="1300" max="1536" width="9.140625" style="1"/>
    <col min="1537" max="1537" width="7" style="1" customWidth="1"/>
    <col min="1538" max="1538" width="24.140625" style="1" customWidth="1"/>
    <col min="1539" max="1542" width="7.5703125" style="1" customWidth="1"/>
    <col min="1543" max="1543" width="7" style="1" customWidth="1"/>
    <col min="1544" max="1546" width="7.5703125" style="1" customWidth="1"/>
    <col min="1547" max="1547" width="5.85546875" style="1" customWidth="1"/>
    <col min="1548" max="1548" width="6.7109375" style="1" customWidth="1"/>
    <col min="1549" max="1549" width="6.5703125" style="1" customWidth="1"/>
    <col min="1550" max="1551" width="7.5703125" style="1" customWidth="1"/>
    <col min="1552" max="1552" width="6.140625" style="1" customWidth="1"/>
    <col min="1553" max="1553" width="6.42578125" style="1" customWidth="1"/>
    <col min="1554" max="1554" width="7.5703125" style="1" customWidth="1"/>
    <col min="1555" max="1555" width="1.85546875" style="1" customWidth="1"/>
    <col min="1556" max="1792" width="9.140625" style="1"/>
    <col min="1793" max="1793" width="7" style="1" customWidth="1"/>
    <col min="1794" max="1794" width="24.140625" style="1" customWidth="1"/>
    <col min="1795" max="1798" width="7.5703125" style="1" customWidth="1"/>
    <col min="1799" max="1799" width="7" style="1" customWidth="1"/>
    <col min="1800" max="1802" width="7.5703125" style="1" customWidth="1"/>
    <col min="1803" max="1803" width="5.85546875" style="1" customWidth="1"/>
    <col min="1804" max="1804" width="6.7109375" style="1" customWidth="1"/>
    <col min="1805" max="1805" width="6.5703125" style="1" customWidth="1"/>
    <col min="1806" max="1807" width="7.5703125" style="1" customWidth="1"/>
    <col min="1808" max="1808" width="6.140625" style="1" customWidth="1"/>
    <col min="1809" max="1809" width="6.42578125" style="1" customWidth="1"/>
    <col min="1810" max="1810" width="7.5703125" style="1" customWidth="1"/>
    <col min="1811" max="1811" width="1.85546875" style="1" customWidth="1"/>
    <col min="1812" max="2048" width="9.140625" style="1"/>
    <col min="2049" max="2049" width="7" style="1" customWidth="1"/>
    <col min="2050" max="2050" width="24.140625" style="1" customWidth="1"/>
    <col min="2051" max="2054" width="7.5703125" style="1" customWidth="1"/>
    <col min="2055" max="2055" width="7" style="1" customWidth="1"/>
    <col min="2056" max="2058" width="7.5703125" style="1" customWidth="1"/>
    <col min="2059" max="2059" width="5.85546875" style="1" customWidth="1"/>
    <col min="2060" max="2060" width="6.7109375" style="1" customWidth="1"/>
    <col min="2061" max="2061" width="6.5703125" style="1" customWidth="1"/>
    <col min="2062" max="2063" width="7.5703125" style="1" customWidth="1"/>
    <col min="2064" max="2064" width="6.140625" style="1" customWidth="1"/>
    <col min="2065" max="2065" width="6.42578125" style="1" customWidth="1"/>
    <col min="2066" max="2066" width="7.5703125" style="1" customWidth="1"/>
    <col min="2067" max="2067" width="1.85546875" style="1" customWidth="1"/>
    <col min="2068" max="2304" width="9.140625" style="1"/>
    <col min="2305" max="2305" width="7" style="1" customWidth="1"/>
    <col min="2306" max="2306" width="24.140625" style="1" customWidth="1"/>
    <col min="2307" max="2310" width="7.5703125" style="1" customWidth="1"/>
    <col min="2311" max="2311" width="7" style="1" customWidth="1"/>
    <col min="2312" max="2314" width="7.5703125" style="1" customWidth="1"/>
    <col min="2315" max="2315" width="5.85546875" style="1" customWidth="1"/>
    <col min="2316" max="2316" width="6.7109375" style="1" customWidth="1"/>
    <col min="2317" max="2317" width="6.5703125" style="1" customWidth="1"/>
    <col min="2318" max="2319" width="7.5703125" style="1" customWidth="1"/>
    <col min="2320" max="2320" width="6.140625" style="1" customWidth="1"/>
    <col min="2321" max="2321" width="6.42578125" style="1" customWidth="1"/>
    <col min="2322" max="2322" width="7.5703125" style="1" customWidth="1"/>
    <col min="2323" max="2323" width="1.85546875" style="1" customWidth="1"/>
    <col min="2324" max="2560" width="9.140625" style="1"/>
    <col min="2561" max="2561" width="7" style="1" customWidth="1"/>
    <col min="2562" max="2562" width="24.140625" style="1" customWidth="1"/>
    <col min="2563" max="2566" width="7.5703125" style="1" customWidth="1"/>
    <col min="2567" max="2567" width="7" style="1" customWidth="1"/>
    <col min="2568" max="2570" width="7.5703125" style="1" customWidth="1"/>
    <col min="2571" max="2571" width="5.85546875" style="1" customWidth="1"/>
    <col min="2572" max="2572" width="6.7109375" style="1" customWidth="1"/>
    <col min="2573" max="2573" width="6.5703125" style="1" customWidth="1"/>
    <col min="2574" max="2575" width="7.5703125" style="1" customWidth="1"/>
    <col min="2576" max="2576" width="6.140625" style="1" customWidth="1"/>
    <col min="2577" max="2577" width="6.42578125" style="1" customWidth="1"/>
    <col min="2578" max="2578" width="7.5703125" style="1" customWidth="1"/>
    <col min="2579" max="2579" width="1.85546875" style="1" customWidth="1"/>
    <col min="2580" max="2816" width="9.140625" style="1"/>
    <col min="2817" max="2817" width="7" style="1" customWidth="1"/>
    <col min="2818" max="2818" width="24.140625" style="1" customWidth="1"/>
    <col min="2819" max="2822" width="7.5703125" style="1" customWidth="1"/>
    <col min="2823" max="2823" width="7" style="1" customWidth="1"/>
    <col min="2824" max="2826" width="7.5703125" style="1" customWidth="1"/>
    <col min="2827" max="2827" width="5.85546875" style="1" customWidth="1"/>
    <col min="2828" max="2828" width="6.7109375" style="1" customWidth="1"/>
    <col min="2829" max="2829" width="6.5703125" style="1" customWidth="1"/>
    <col min="2830" max="2831" width="7.5703125" style="1" customWidth="1"/>
    <col min="2832" max="2832" width="6.140625" style="1" customWidth="1"/>
    <col min="2833" max="2833" width="6.42578125" style="1" customWidth="1"/>
    <col min="2834" max="2834" width="7.5703125" style="1" customWidth="1"/>
    <col min="2835" max="2835" width="1.85546875" style="1" customWidth="1"/>
    <col min="2836" max="3072" width="9.140625" style="1"/>
    <col min="3073" max="3073" width="7" style="1" customWidth="1"/>
    <col min="3074" max="3074" width="24.140625" style="1" customWidth="1"/>
    <col min="3075" max="3078" width="7.5703125" style="1" customWidth="1"/>
    <col min="3079" max="3079" width="7" style="1" customWidth="1"/>
    <col min="3080" max="3082" width="7.5703125" style="1" customWidth="1"/>
    <col min="3083" max="3083" width="5.85546875" style="1" customWidth="1"/>
    <col min="3084" max="3084" width="6.7109375" style="1" customWidth="1"/>
    <col min="3085" max="3085" width="6.5703125" style="1" customWidth="1"/>
    <col min="3086" max="3087" width="7.5703125" style="1" customWidth="1"/>
    <col min="3088" max="3088" width="6.140625" style="1" customWidth="1"/>
    <col min="3089" max="3089" width="6.42578125" style="1" customWidth="1"/>
    <col min="3090" max="3090" width="7.5703125" style="1" customWidth="1"/>
    <col min="3091" max="3091" width="1.85546875" style="1" customWidth="1"/>
    <col min="3092" max="3328" width="9.140625" style="1"/>
    <col min="3329" max="3329" width="7" style="1" customWidth="1"/>
    <col min="3330" max="3330" width="24.140625" style="1" customWidth="1"/>
    <col min="3331" max="3334" width="7.5703125" style="1" customWidth="1"/>
    <col min="3335" max="3335" width="7" style="1" customWidth="1"/>
    <col min="3336" max="3338" width="7.5703125" style="1" customWidth="1"/>
    <col min="3339" max="3339" width="5.85546875" style="1" customWidth="1"/>
    <col min="3340" max="3340" width="6.7109375" style="1" customWidth="1"/>
    <col min="3341" max="3341" width="6.5703125" style="1" customWidth="1"/>
    <col min="3342" max="3343" width="7.5703125" style="1" customWidth="1"/>
    <col min="3344" max="3344" width="6.140625" style="1" customWidth="1"/>
    <col min="3345" max="3345" width="6.42578125" style="1" customWidth="1"/>
    <col min="3346" max="3346" width="7.5703125" style="1" customWidth="1"/>
    <col min="3347" max="3347" width="1.85546875" style="1" customWidth="1"/>
    <col min="3348" max="3584" width="9.140625" style="1"/>
    <col min="3585" max="3585" width="7" style="1" customWidth="1"/>
    <col min="3586" max="3586" width="24.140625" style="1" customWidth="1"/>
    <col min="3587" max="3590" width="7.5703125" style="1" customWidth="1"/>
    <col min="3591" max="3591" width="7" style="1" customWidth="1"/>
    <col min="3592" max="3594" width="7.5703125" style="1" customWidth="1"/>
    <col min="3595" max="3595" width="5.85546875" style="1" customWidth="1"/>
    <col min="3596" max="3596" width="6.7109375" style="1" customWidth="1"/>
    <col min="3597" max="3597" width="6.5703125" style="1" customWidth="1"/>
    <col min="3598" max="3599" width="7.5703125" style="1" customWidth="1"/>
    <col min="3600" max="3600" width="6.140625" style="1" customWidth="1"/>
    <col min="3601" max="3601" width="6.42578125" style="1" customWidth="1"/>
    <col min="3602" max="3602" width="7.5703125" style="1" customWidth="1"/>
    <col min="3603" max="3603" width="1.85546875" style="1" customWidth="1"/>
    <col min="3604" max="3840" width="9.140625" style="1"/>
    <col min="3841" max="3841" width="7" style="1" customWidth="1"/>
    <col min="3842" max="3842" width="24.140625" style="1" customWidth="1"/>
    <col min="3843" max="3846" width="7.5703125" style="1" customWidth="1"/>
    <col min="3847" max="3847" width="7" style="1" customWidth="1"/>
    <col min="3848" max="3850" width="7.5703125" style="1" customWidth="1"/>
    <col min="3851" max="3851" width="5.85546875" style="1" customWidth="1"/>
    <col min="3852" max="3852" width="6.7109375" style="1" customWidth="1"/>
    <col min="3853" max="3853" width="6.5703125" style="1" customWidth="1"/>
    <col min="3854" max="3855" width="7.5703125" style="1" customWidth="1"/>
    <col min="3856" max="3856" width="6.140625" style="1" customWidth="1"/>
    <col min="3857" max="3857" width="6.42578125" style="1" customWidth="1"/>
    <col min="3858" max="3858" width="7.5703125" style="1" customWidth="1"/>
    <col min="3859" max="3859" width="1.85546875" style="1" customWidth="1"/>
    <col min="3860" max="4096" width="9.140625" style="1"/>
    <col min="4097" max="4097" width="7" style="1" customWidth="1"/>
    <col min="4098" max="4098" width="24.140625" style="1" customWidth="1"/>
    <col min="4099" max="4102" width="7.5703125" style="1" customWidth="1"/>
    <col min="4103" max="4103" width="7" style="1" customWidth="1"/>
    <col min="4104" max="4106" width="7.5703125" style="1" customWidth="1"/>
    <col min="4107" max="4107" width="5.85546875" style="1" customWidth="1"/>
    <col min="4108" max="4108" width="6.7109375" style="1" customWidth="1"/>
    <col min="4109" max="4109" width="6.5703125" style="1" customWidth="1"/>
    <col min="4110" max="4111" width="7.5703125" style="1" customWidth="1"/>
    <col min="4112" max="4112" width="6.140625" style="1" customWidth="1"/>
    <col min="4113" max="4113" width="6.42578125" style="1" customWidth="1"/>
    <col min="4114" max="4114" width="7.5703125" style="1" customWidth="1"/>
    <col min="4115" max="4115" width="1.85546875" style="1" customWidth="1"/>
    <col min="4116" max="4352" width="9.140625" style="1"/>
    <col min="4353" max="4353" width="7" style="1" customWidth="1"/>
    <col min="4354" max="4354" width="24.140625" style="1" customWidth="1"/>
    <col min="4355" max="4358" width="7.5703125" style="1" customWidth="1"/>
    <col min="4359" max="4359" width="7" style="1" customWidth="1"/>
    <col min="4360" max="4362" width="7.5703125" style="1" customWidth="1"/>
    <col min="4363" max="4363" width="5.85546875" style="1" customWidth="1"/>
    <col min="4364" max="4364" width="6.7109375" style="1" customWidth="1"/>
    <col min="4365" max="4365" width="6.5703125" style="1" customWidth="1"/>
    <col min="4366" max="4367" width="7.5703125" style="1" customWidth="1"/>
    <col min="4368" max="4368" width="6.140625" style="1" customWidth="1"/>
    <col min="4369" max="4369" width="6.42578125" style="1" customWidth="1"/>
    <col min="4370" max="4370" width="7.5703125" style="1" customWidth="1"/>
    <col min="4371" max="4371" width="1.85546875" style="1" customWidth="1"/>
    <col min="4372" max="4608" width="9.140625" style="1"/>
    <col min="4609" max="4609" width="7" style="1" customWidth="1"/>
    <col min="4610" max="4610" width="24.140625" style="1" customWidth="1"/>
    <col min="4611" max="4614" width="7.5703125" style="1" customWidth="1"/>
    <col min="4615" max="4615" width="7" style="1" customWidth="1"/>
    <col min="4616" max="4618" width="7.5703125" style="1" customWidth="1"/>
    <col min="4619" max="4619" width="5.85546875" style="1" customWidth="1"/>
    <col min="4620" max="4620" width="6.7109375" style="1" customWidth="1"/>
    <col min="4621" max="4621" width="6.5703125" style="1" customWidth="1"/>
    <col min="4622" max="4623" width="7.5703125" style="1" customWidth="1"/>
    <col min="4624" max="4624" width="6.140625" style="1" customWidth="1"/>
    <col min="4625" max="4625" width="6.42578125" style="1" customWidth="1"/>
    <col min="4626" max="4626" width="7.5703125" style="1" customWidth="1"/>
    <col min="4627" max="4627" width="1.85546875" style="1" customWidth="1"/>
    <col min="4628" max="4864" width="9.140625" style="1"/>
    <col min="4865" max="4865" width="7" style="1" customWidth="1"/>
    <col min="4866" max="4866" width="24.140625" style="1" customWidth="1"/>
    <col min="4867" max="4870" width="7.5703125" style="1" customWidth="1"/>
    <col min="4871" max="4871" width="7" style="1" customWidth="1"/>
    <col min="4872" max="4874" width="7.5703125" style="1" customWidth="1"/>
    <col min="4875" max="4875" width="5.85546875" style="1" customWidth="1"/>
    <col min="4876" max="4876" width="6.7109375" style="1" customWidth="1"/>
    <col min="4877" max="4877" width="6.5703125" style="1" customWidth="1"/>
    <col min="4878" max="4879" width="7.5703125" style="1" customWidth="1"/>
    <col min="4880" max="4880" width="6.140625" style="1" customWidth="1"/>
    <col min="4881" max="4881" width="6.42578125" style="1" customWidth="1"/>
    <col min="4882" max="4882" width="7.5703125" style="1" customWidth="1"/>
    <col min="4883" max="4883" width="1.85546875" style="1" customWidth="1"/>
    <col min="4884" max="5120" width="9.140625" style="1"/>
    <col min="5121" max="5121" width="7" style="1" customWidth="1"/>
    <col min="5122" max="5122" width="24.140625" style="1" customWidth="1"/>
    <col min="5123" max="5126" width="7.5703125" style="1" customWidth="1"/>
    <col min="5127" max="5127" width="7" style="1" customWidth="1"/>
    <col min="5128" max="5130" width="7.5703125" style="1" customWidth="1"/>
    <col min="5131" max="5131" width="5.85546875" style="1" customWidth="1"/>
    <col min="5132" max="5132" width="6.7109375" style="1" customWidth="1"/>
    <col min="5133" max="5133" width="6.5703125" style="1" customWidth="1"/>
    <col min="5134" max="5135" width="7.5703125" style="1" customWidth="1"/>
    <col min="5136" max="5136" width="6.140625" style="1" customWidth="1"/>
    <col min="5137" max="5137" width="6.42578125" style="1" customWidth="1"/>
    <col min="5138" max="5138" width="7.5703125" style="1" customWidth="1"/>
    <col min="5139" max="5139" width="1.85546875" style="1" customWidth="1"/>
    <col min="5140" max="5376" width="9.140625" style="1"/>
    <col min="5377" max="5377" width="7" style="1" customWidth="1"/>
    <col min="5378" max="5378" width="24.140625" style="1" customWidth="1"/>
    <col min="5379" max="5382" width="7.5703125" style="1" customWidth="1"/>
    <col min="5383" max="5383" width="7" style="1" customWidth="1"/>
    <col min="5384" max="5386" width="7.5703125" style="1" customWidth="1"/>
    <col min="5387" max="5387" width="5.85546875" style="1" customWidth="1"/>
    <col min="5388" max="5388" width="6.7109375" style="1" customWidth="1"/>
    <col min="5389" max="5389" width="6.5703125" style="1" customWidth="1"/>
    <col min="5390" max="5391" width="7.5703125" style="1" customWidth="1"/>
    <col min="5392" max="5392" width="6.140625" style="1" customWidth="1"/>
    <col min="5393" max="5393" width="6.42578125" style="1" customWidth="1"/>
    <col min="5394" max="5394" width="7.5703125" style="1" customWidth="1"/>
    <col min="5395" max="5395" width="1.85546875" style="1" customWidth="1"/>
    <col min="5396" max="5632" width="9.140625" style="1"/>
    <col min="5633" max="5633" width="7" style="1" customWidth="1"/>
    <col min="5634" max="5634" width="24.140625" style="1" customWidth="1"/>
    <col min="5635" max="5638" width="7.5703125" style="1" customWidth="1"/>
    <col min="5639" max="5639" width="7" style="1" customWidth="1"/>
    <col min="5640" max="5642" width="7.5703125" style="1" customWidth="1"/>
    <col min="5643" max="5643" width="5.85546875" style="1" customWidth="1"/>
    <col min="5644" max="5644" width="6.7109375" style="1" customWidth="1"/>
    <col min="5645" max="5645" width="6.5703125" style="1" customWidth="1"/>
    <col min="5646" max="5647" width="7.5703125" style="1" customWidth="1"/>
    <col min="5648" max="5648" width="6.140625" style="1" customWidth="1"/>
    <col min="5649" max="5649" width="6.42578125" style="1" customWidth="1"/>
    <col min="5650" max="5650" width="7.5703125" style="1" customWidth="1"/>
    <col min="5651" max="5651" width="1.85546875" style="1" customWidth="1"/>
    <col min="5652" max="5888" width="9.140625" style="1"/>
    <col min="5889" max="5889" width="7" style="1" customWidth="1"/>
    <col min="5890" max="5890" width="24.140625" style="1" customWidth="1"/>
    <col min="5891" max="5894" width="7.5703125" style="1" customWidth="1"/>
    <col min="5895" max="5895" width="7" style="1" customWidth="1"/>
    <col min="5896" max="5898" width="7.5703125" style="1" customWidth="1"/>
    <col min="5899" max="5899" width="5.85546875" style="1" customWidth="1"/>
    <col min="5900" max="5900" width="6.7109375" style="1" customWidth="1"/>
    <col min="5901" max="5901" width="6.5703125" style="1" customWidth="1"/>
    <col min="5902" max="5903" width="7.5703125" style="1" customWidth="1"/>
    <col min="5904" max="5904" width="6.140625" style="1" customWidth="1"/>
    <col min="5905" max="5905" width="6.42578125" style="1" customWidth="1"/>
    <col min="5906" max="5906" width="7.5703125" style="1" customWidth="1"/>
    <col min="5907" max="5907" width="1.85546875" style="1" customWidth="1"/>
    <col min="5908" max="6144" width="9.140625" style="1"/>
    <col min="6145" max="6145" width="7" style="1" customWidth="1"/>
    <col min="6146" max="6146" width="24.140625" style="1" customWidth="1"/>
    <col min="6147" max="6150" width="7.5703125" style="1" customWidth="1"/>
    <col min="6151" max="6151" width="7" style="1" customWidth="1"/>
    <col min="6152" max="6154" width="7.5703125" style="1" customWidth="1"/>
    <col min="6155" max="6155" width="5.85546875" style="1" customWidth="1"/>
    <col min="6156" max="6156" width="6.7109375" style="1" customWidth="1"/>
    <col min="6157" max="6157" width="6.5703125" style="1" customWidth="1"/>
    <col min="6158" max="6159" width="7.5703125" style="1" customWidth="1"/>
    <col min="6160" max="6160" width="6.140625" style="1" customWidth="1"/>
    <col min="6161" max="6161" width="6.42578125" style="1" customWidth="1"/>
    <col min="6162" max="6162" width="7.5703125" style="1" customWidth="1"/>
    <col min="6163" max="6163" width="1.85546875" style="1" customWidth="1"/>
    <col min="6164" max="6400" width="9.140625" style="1"/>
    <col min="6401" max="6401" width="7" style="1" customWidth="1"/>
    <col min="6402" max="6402" width="24.140625" style="1" customWidth="1"/>
    <col min="6403" max="6406" width="7.5703125" style="1" customWidth="1"/>
    <col min="6407" max="6407" width="7" style="1" customWidth="1"/>
    <col min="6408" max="6410" width="7.5703125" style="1" customWidth="1"/>
    <col min="6411" max="6411" width="5.85546875" style="1" customWidth="1"/>
    <col min="6412" max="6412" width="6.7109375" style="1" customWidth="1"/>
    <col min="6413" max="6413" width="6.5703125" style="1" customWidth="1"/>
    <col min="6414" max="6415" width="7.5703125" style="1" customWidth="1"/>
    <col min="6416" max="6416" width="6.140625" style="1" customWidth="1"/>
    <col min="6417" max="6417" width="6.42578125" style="1" customWidth="1"/>
    <col min="6418" max="6418" width="7.5703125" style="1" customWidth="1"/>
    <col min="6419" max="6419" width="1.85546875" style="1" customWidth="1"/>
    <col min="6420" max="6656" width="9.140625" style="1"/>
    <col min="6657" max="6657" width="7" style="1" customWidth="1"/>
    <col min="6658" max="6658" width="24.140625" style="1" customWidth="1"/>
    <col min="6659" max="6662" width="7.5703125" style="1" customWidth="1"/>
    <col min="6663" max="6663" width="7" style="1" customWidth="1"/>
    <col min="6664" max="6666" width="7.5703125" style="1" customWidth="1"/>
    <col min="6667" max="6667" width="5.85546875" style="1" customWidth="1"/>
    <col min="6668" max="6668" width="6.7109375" style="1" customWidth="1"/>
    <col min="6669" max="6669" width="6.5703125" style="1" customWidth="1"/>
    <col min="6670" max="6671" width="7.5703125" style="1" customWidth="1"/>
    <col min="6672" max="6672" width="6.140625" style="1" customWidth="1"/>
    <col min="6673" max="6673" width="6.42578125" style="1" customWidth="1"/>
    <col min="6674" max="6674" width="7.5703125" style="1" customWidth="1"/>
    <col min="6675" max="6675" width="1.85546875" style="1" customWidth="1"/>
    <col min="6676" max="6912" width="9.140625" style="1"/>
    <col min="6913" max="6913" width="7" style="1" customWidth="1"/>
    <col min="6914" max="6914" width="24.140625" style="1" customWidth="1"/>
    <col min="6915" max="6918" width="7.5703125" style="1" customWidth="1"/>
    <col min="6919" max="6919" width="7" style="1" customWidth="1"/>
    <col min="6920" max="6922" width="7.5703125" style="1" customWidth="1"/>
    <col min="6923" max="6923" width="5.85546875" style="1" customWidth="1"/>
    <col min="6924" max="6924" width="6.7109375" style="1" customWidth="1"/>
    <col min="6925" max="6925" width="6.5703125" style="1" customWidth="1"/>
    <col min="6926" max="6927" width="7.5703125" style="1" customWidth="1"/>
    <col min="6928" max="6928" width="6.140625" style="1" customWidth="1"/>
    <col min="6929" max="6929" width="6.42578125" style="1" customWidth="1"/>
    <col min="6930" max="6930" width="7.5703125" style="1" customWidth="1"/>
    <col min="6931" max="6931" width="1.85546875" style="1" customWidth="1"/>
    <col min="6932" max="7168" width="9.140625" style="1"/>
    <col min="7169" max="7169" width="7" style="1" customWidth="1"/>
    <col min="7170" max="7170" width="24.140625" style="1" customWidth="1"/>
    <col min="7171" max="7174" width="7.5703125" style="1" customWidth="1"/>
    <col min="7175" max="7175" width="7" style="1" customWidth="1"/>
    <col min="7176" max="7178" width="7.5703125" style="1" customWidth="1"/>
    <col min="7179" max="7179" width="5.85546875" style="1" customWidth="1"/>
    <col min="7180" max="7180" width="6.7109375" style="1" customWidth="1"/>
    <col min="7181" max="7181" width="6.5703125" style="1" customWidth="1"/>
    <col min="7182" max="7183" width="7.5703125" style="1" customWidth="1"/>
    <col min="7184" max="7184" width="6.140625" style="1" customWidth="1"/>
    <col min="7185" max="7185" width="6.42578125" style="1" customWidth="1"/>
    <col min="7186" max="7186" width="7.5703125" style="1" customWidth="1"/>
    <col min="7187" max="7187" width="1.85546875" style="1" customWidth="1"/>
    <col min="7188" max="7424" width="9.140625" style="1"/>
    <col min="7425" max="7425" width="7" style="1" customWidth="1"/>
    <col min="7426" max="7426" width="24.140625" style="1" customWidth="1"/>
    <col min="7427" max="7430" width="7.5703125" style="1" customWidth="1"/>
    <col min="7431" max="7431" width="7" style="1" customWidth="1"/>
    <col min="7432" max="7434" width="7.5703125" style="1" customWidth="1"/>
    <col min="7435" max="7435" width="5.85546875" style="1" customWidth="1"/>
    <col min="7436" max="7436" width="6.7109375" style="1" customWidth="1"/>
    <col min="7437" max="7437" width="6.5703125" style="1" customWidth="1"/>
    <col min="7438" max="7439" width="7.5703125" style="1" customWidth="1"/>
    <col min="7440" max="7440" width="6.140625" style="1" customWidth="1"/>
    <col min="7441" max="7441" width="6.42578125" style="1" customWidth="1"/>
    <col min="7442" max="7442" width="7.5703125" style="1" customWidth="1"/>
    <col min="7443" max="7443" width="1.85546875" style="1" customWidth="1"/>
    <col min="7444" max="7680" width="9.140625" style="1"/>
    <col min="7681" max="7681" width="7" style="1" customWidth="1"/>
    <col min="7682" max="7682" width="24.140625" style="1" customWidth="1"/>
    <col min="7683" max="7686" width="7.5703125" style="1" customWidth="1"/>
    <col min="7687" max="7687" width="7" style="1" customWidth="1"/>
    <col min="7688" max="7690" width="7.5703125" style="1" customWidth="1"/>
    <col min="7691" max="7691" width="5.85546875" style="1" customWidth="1"/>
    <col min="7692" max="7692" width="6.7109375" style="1" customWidth="1"/>
    <col min="7693" max="7693" width="6.5703125" style="1" customWidth="1"/>
    <col min="7694" max="7695" width="7.5703125" style="1" customWidth="1"/>
    <col min="7696" max="7696" width="6.140625" style="1" customWidth="1"/>
    <col min="7697" max="7697" width="6.42578125" style="1" customWidth="1"/>
    <col min="7698" max="7698" width="7.5703125" style="1" customWidth="1"/>
    <col min="7699" max="7699" width="1.85546875" style="1" customWidth="1"/>
    <col min="7700" max="7936" width="9.140625" style="1"/>
    <col min="7937" max="7937" width="7" style="1" customWidth="1"/>
    <col min="7938" max="7938" width="24.140625" style="1" customWidth="1"/>
    <col min="7939" max="7942" width="7.5703125" style="1" customWidth="1"/>
    <col min="7943" max="7943" width="7" style="1" customWidth="1"/>
    <col min="7944" max="7946" width="7.5703125" style="1" customWidth="1"/>
    <col min="7947" max="7947" width="5.85546875" style="1" customWidth="1"/>
    <col min="7948" max="7948" width="6.7109375" style="1" customWidth="1"/>
    <col min="7949" max="7949" width="6.5703125" style="1" customWidth="1"/>
    <col min="7950" max="7951" width="7.5703125" style="1" customWidth="1"/>
    <col min="7952" max="7952" width="6.140625" style="1" customWidth="1"/>
    <col min="7953" max="7953" width="6.42578125" style="1" customWidth="1"/>
    <col min="7954" max="7954" width="7.5703125" style="1" customWidth="1"/>
    <col min="7955" max="7955" width="1.85546875" style="1" customWidth="1"/>
    <col min="7956" max="8192" width="9.140625" style="1"/>
    <col min="8193" max="8193" width="7" style="1" customWidth="1"/>
    <col min="8194" max="8194" width="24.140625" style="1" customWidth="1"/>
    <col min="8195" max="8198" width="7.5703125" style="1" customWidth="1"/>
    <col min="8199" max="8199" width="7" style="1" customWidth="1"/>
    <col min="8200" max="8202" width="7.5703125" style="1" customWidth="1"/>
    <col min="8203" max="8203" width="5.85546875" style="1" customWidth="1"/>
    <col min="8204" max="8204" width="6.7109375" style="1" customWidth="1"/>
    <col min="8205" max="8205" width="6.5703125" style="1" customWidth="1"/>
    <col min="8206" max="8207" width="7.5703125" style="1" customWidth="1"/>
    <col min="8208" max="8208" width="6.140625" style="1" customWidth="1"/>
    <col min="8209" max="8209" width="6.42578125" style="1" customWidth="1"/>
    <col min="8210" max="8210" width="7.5703125" style="1" customWidth="1"/>
    <col min="8211" max="8211" width="1.85546875" style="1" customWidth="1"/>
    <col min="8212" max="8448" width="9.140625" style="1"/>
    <col min="8449" max="8449" width="7" style="1" customWidth="1"/>
    <col min="8450" max="8450" width="24.140625" style="1" customWidth="1"/>
    <col min="8451" max="8454" width="7.5703125" style="1" customWidth="1"/>
    <col min="8455" max="8455" width="7" style="1" customWidth="1"/>
    <col min="8456" max="8458" width="7.5703125" style="1" customWidth="1"/>
    <col min="8459" max="8459" width="5.85546875" style="1" customWidth="1"/>
    <col min="8460" max="8460" width="6.7109375" style="1" customWidth="1"/>
    <col min="8461" max="8461" width="6.5703125" style="1" customWidth="1"/>
    <col min="8462" max="8463" width="7.5703125" style="1" customWidth="1"/>
    <col min="8464" max="8464" width="6.140625" style="1" customWidth="1"/>
    <col min="8465" max="8465" width="6.42578125" style="1" customWidth="1"/>
    <col min="8466" max="8466" width="7.5703125" style="1" customWidth="1"/>
    <col min="8467" max="8467" width="1.85546875" style="1" customWidth="1"/>
    <col min="8468" max="8704" width="9.140625" style="1"/>
    <col min="8705" max="8705" width="7" style="1" customWidth="1"/>
    <col min="8706" max="8706" width="24.140625" style="1" customWidth="1"/>
    <col min="8707" max="8710" width="7.5703125" style="1" customWidth="1"/>
    <col min="8711" max="8711" width="7" style="1" customWidth="1"/>
    <col min="8712" max="8714" width="7.5703125" style="1" customWidth="1"/>
    <col min="8715" max="8715" width="5.85546875" style="1" customWidth="1"/>
    <col min="8716" max="8716" width="6.7109375" style="1" customWidth="1"/>
    <col min="8717" max="8717" width="6.5703125" style="1" customWidth="1"/>
    <col min="8718" max="8719" width="7.5703125" style="1" customWidth="1"/>
    <col min="8720" max="8720" width="6.140625" style="1" customWidth="1"/>
    <col min="8721" max="8721" width="6.42578125" style="1" customWidth="1"/>
    <col min="8722" max="8722" width="7.5703125" style="1" customWidth="1"/>
    <col min="8723" max="8723" width="1.85546875" style="1" customWidth="1"/>
    <col min="8724" max="8960" width="9.140625" style="1"/>
    <col min="8961" max="8961" width="7" style="1" customWidth="1"/>
    <col min="8962" max="8962" width="24.140625" style="1" customWidth="1"/>
    <col min="8963" max="8966" width="7.5703125" style="1" customWidth="1"/>
    <col min="8967" max="8967" width="7" style="1" customWidth="1"/>
    <col min="8968" max="8970" width="7.5703125" style="1" customWidth="1"/>
    <col min="8971" max="8971" width="5.85546875" style="1" customWidth="1"/>
    <col min="8972" max="8972" width="6.7109375" style="1" customWidth="1"/>
    <col min="8973" max="8973" width="6.5703125" style="1" customWidth="1"/>
    <col min="8974" max="8975" width="7.5703125" style="1" customWidth="1"/>
    <col min="8976" max="8976" width="6.140625" style="1" customWidth="1"/>
    <col min="8977" max="8977" width="6.42578125" style="1" customWidth="1"/>
    <col min="8978" max="8978" width="7.5703125" style="1" customWidth="1"/>
    <col min="8979" max="8979" width="1.85546875" style="1" customWidth="1"/>
    <col min="8980" max="9216" width="9.140625" style="1"/>
    <col min="9217" max="9217" width="7" style="1" customWidth="1"/>
    <col min="9218" max="9218" width="24.140625" style="1" customWidth="1"/>
    <col min="9219" max="9222" width="7.5703125" style="1" customWidth="1"/>
    <col min="9223" max="9223" width="7" style="1" customWidth="1"/>
    <col min="9224" max="9226" width="7.5703125" style="1" customWidth="1"/>
    <col min="9227" max="9227" width="5.85546875" style="1" customWidth="1"/>
    <col min="9228" max="9228" width="6.7109375" style="1" customWidth="1"/>
    <col min="9229" max="9229" width="6.5703125" style="1" customWidth="1"/>
    <col min="9230" max="9231" width="7.5703125" style="1" customWidth="1"/>
    <col min="9232" max="9232" width="6.140625" style="1" customWidth="1"/>
    <col min="9233" max="9233" width="6.42578125" style="1" customWidth="1"/>
    <col min="9234" max="9234" width="7.5703125" style="1" customWidth="1"/>
    <col min="9235" max="9235" width="1.85546875" style="1" customWidth="1"/>
    <col min="9236" max="9472" width="9.140625" style="1"/>
    <col min="9473" max="9473" width="7" style="1" customWidth="1"/>
    <col min="9474" max="9474" width="24.140625" style="1" customWidth="1"/>
    <col min="9475" max="9478" width="7.5703125" style="1" customWidth="1"/>
    <col min="9479" max="9479" width="7" style="1" customWidth="1"/>
    <col min="9480" max="9482" width="7.5703125" style="1" customWidth="1"/>
    <col min="9483" max="9483" width="5.85546875" style="1" customWidth="1"/>
    <col min="9484" max="9484" width="6.7109375" style="1" customWidth="1"/>
    <col min="9485" max="9485" width="6.5703125" style="1" customWidth="1"/>
    <col min="9486" max="9487" width="7.5703125" style="1" customWidth="1"/>
    <col min="9488" max="9488" width="6.140625" style="1" customWidth="1"/>
    <col min="9489" max="9489" width="6.42578125" style="1" customWidth="1"/>
    <col min="9490" max="9490" width="7.5703125" style="1" customWidth="1"/>
    <col min="9491" max="9491" width="1.85546875" style="1" customWidth="1"/>
    <col min="9492" max="9728" width="9.140625" style="1"/>
    <col min="9729" max="9729" width="7" style="1" customWidth="1"/>
    <col min="9730" max="9730" width="24.140625" style="1" customWidth="1"/>
    <col min="9731" max="9734" width="7.5703125" style="1" customWidth="1"/>
    <col min="9735" max="9735" width="7" style="1" customWidth="1"/>
    <col min="9736" max="9738" width="7.5703125" style="1" customWidth="1"/>
    <col min="9739" max="9739" width="5.85546875" style="1" customWidth="1"/>
    <col min="9740" max="9740" width="6.7109375" style="1" customWidth="1"/>
    <col min="9741" max="9741" width="6.5703125" style="1" customWidth="1"/>
    <col min="9742" max="9743" width="7.5703125" style="1" customWidth="1"/>
    <col min="9744" max="9744" width="6.140625" style="1" customWidth="1"/>
    <col min="9745" max="9745" width="6.42578125" style="1" customWidth="1"/>
    <col min="9746" max="9746" width="7.5703125" style="1" customWidth="1"/>
    <col min="9747" max="9747" width="1.85546875" style="1" customWidth="1"/>
    <col min="9748" max="9984" width="9.140625" style="1"/>
    <col min="9985" max="9985" width="7" style="1" customWidth="1"/>
    <col min="9986" max="9986" width="24.140625" style="1" customWidth="1"/>
    <col min="9987" max="9990" width="7.5703125" style="1" customWidth="1"/>
    <col min="9991" max="9991" width="7" style="1" customWidth="1"/>
    <col min="9992" max="9994" width="7.5703125" style="1" customWidth="1"/>
    <col min="9995" max="9995" width="5.85546875" style="1" customWidth="1"/>
    <col min="9996" max="9996" width="6.7109375" style="1" customWidth="1"/>
    <col min="9997" max="9997" width="6.5703125" style="1" customWidth="1"/>
    <col min="9998" max="9999" width="7.5703125" style="1" customWidth="1"/>
    <col min="10000" max="10000" width="6.140625" style="1" customWidth="1"/>
    <col min="10001" max="10001" width="6.42578125" style="1" customWidth="1"/>
    <col min="10002" max="10002" width="7.5703125" style="1" customWidth="1"/>
    <col min="10003" max="10003" width="1.85546875" style="1" customWidth="1"/>
    <col min="10004" max="10240" width="9.140625" style="1"/>
    <col min="10241" max="10241" width="7" style="1" customWidth="1"/>
    <col min="10242" max="10242" width="24.140625" style="1" customWidth="1"/>
    <col min="10243" max="10246" width="7.5703125" style="1" customWidth="1"/>
    <col min="10247" max="10247" width="7" style="1" customWidth="1"/>
    <col min="10248" max="10250" width="7.5703125" style="1" customWidth="1"/>
    <col min="10251" max="10251" width="5.85546875" style="1" customWidth="1"/>
    <col min="10252" max="10252" width="6.7109375" style="1" customWidth="1"/>
    <col min="10253" max="10253" width="6.5703125" style="1" customWidth="1"/>
    <col min="10254" max="10255" width="7.5703125" style="1" customWidth="1"/>
    <col min="10256" max="10256" width="6.140625" style="1" customWidth="1"/>
    <col min="10257" max="10257" width="6.42578125" style="1" customWidth="1"/>
    <col min="10258" max="10258" width="7.5703125" style="1" customWidth="1"/>
    <col min="10259" max="10259" width="1.85546875" style="1" customWidth="1"/>
    <col min="10260" max="10496" width="9.140625" style="1"/>
    <col min="10497" max="10497" width="7" style="1" customWidth="1"/>
    <col min="10498" max="10498" width="24.140625" style="1" customWidth="1"/>
    <col min="10499" max="10502" width="7.5703125" style="1" customWidth="1"/>
    <col min="10503" max="10503" width="7" style="1" customWidth="1"/>
    <col min="10504" max="10506" width="7.5703125" style="1" customWidth="1"/>
    <col min="10507" max="10507" width="5.85546875" style="1" customWidth="1"/>
    <col min="10508" max="10508" width="6.7109375" style="1" customWidth="1"/>
    <col min="10509" max="10509" width="6.5703125" style="1" customWidth="1"/>
    <col min="10510" max="10511" width="7.5703125" style="1" customWidth="1"/>
    <col min="10512" max="10512" width="6.140625" style="1" customWidth="1"/>
    <col min="10513" max="10513" width="6.42578125" style="1" customWidth="1"/>
    <col min="10514" max="10514" width="7.5703125" style="1" customWidth="1"/>
    <col min="10515" max="10515" width="1.85546875" style="1" customWidth="1"/>
    <col min="10516" max="10752" width="9.140625" style="1"/>
    <col min="10753" max="10753" width="7" style="1" customWidth="1"/>
    <col min="10754" max="10754" width="24.140625" style="1" customWidth="1"/>
    <col min="10755" max="10758" width="7.5703125" style="1" customWidth="1"/>
    <col min="10759" max="10759" width="7" style="1" customWidth="1"/>
    <col min="10760" max="10762" width="7.5703125" style="1" customWidth="1"/>
    <col min="10763" max="10763" width="5.85546875" style="1" customWidth="1"/>
    <col min="10764" max="10764" width="6.7109375" style="1" customWidth="1"/>
    <col min="10765" max="10765" width="6.5703125" style="1" customWidth="1"/>
    <col min="10766" max="10767" width="7.5703125" style="1" customWidth="1"/>
    <col min="10768" max="10768" width="6.140625" style="1" customWidth="1"/>
    <col min="10769" max="10769" width="6.42578125" style="1" customWidth="1"/>
    <col min="10770" max="10770" width="7.5703125" style="1" customWidth="1"/>
    <col min="10771" max="10771" width="1.85546875" style="1" customWidth="1"/>
    <col min="10772" max="11008" width="9.140625" style="1"/>
    <col min="11009" max="11009" width="7" style="1" customWidth="1"/>
    <col min="11010" max="11010" width="24.140625" style="1" customWidth="1"/>
    <col min="11011" max="11014" width="7.5703125" style="1" customWidth="1"/>
    <col min="11015" max="11015" width="7" style="1" customWidth="1"/>
    <col min="11016" max="11018" width="7.5703125" style="1" customWidth="1"/>
    <col min="11019" max="11019" width="5.85546875" style="1" customWidth="1"/>
    <col min="11020" max="11020" width="6.7109375" style="1" customWidth="1"/>
    <col min="11021" max="11021" width="6.5703125" style="1" customWidth="1"/>
    <col min="11022" max="11023" width="7.5703125" style="1" customWidth="1"/>
    <col min="11024" max="11024" width="6.140625" style="1" customWidth="1"/>
    <col min="11025" max="11025" width="6.42578125" style="1" customWidth="1"/>
    <col min="11026" max="11026" width="7.5703125" style="1" customWidth="1"/>
    <col min="11027" max="11027" width="1.85546875" style="1" customWidth="1"/>
    <col min="11028" max="11264" width="9.140625" style="1"/>
    <col min="11265" max="11265" width="7" style="1" customWidth="1"/>
    <col min="11266" max="11266" width="24.140625" style="1" customWidth="1"/>
    <col min="11267" max="11270" width="7.5703125" style="1" customWidth="1"/>
    <col min="11271" max="11271" width="7" style="1" customWidth="1"/>
    <col min="11272" max="11274" width="7.5703125" style="1" customWidth="1"/>
    <col min="11275" max="11275" width="5.85546875" style="1" customWidth="1"/>
    <col min="11276" max="11276" width="6.7109375" style="1" customWidth="1"/>
    <col min="11277" max="11277" width="6.5703125" style="1" customWidth="1"/>
    <col min="11278" max="11279" width="7.5703125" style="1" customWidth="1"/>
    <col min="11280" max="11280" width="6.140625" style="1" customWidth="1"/>
    <col min="11281" max="11281" width="6.42578125" style="1" customWidth="1"/>
    <col min="11282" max="11282" width="7.5703125" style="1" customWidth="1"/>
    <col min="11283" max="11283" width="1.85546875" style="1" customWidth="1"/>
    <col min="11284" max="11520" width="9.140625" style="1"/>
    <col min="11521" max="11521" width="7" style="1" customWidth="1"/>
    <col min="11522" max="11522" width="24.140625" style="1" customWidth="1"/>
    <col min="11523" max="11526" width="7.5703125" style="1" customWidth="1"/>
    <col min="11527" max="11527" width="7" style="1" customWidth="1"/>
    <col min="11528" max="11530" width="7.5703125" style="1" customWidth="1"/>
    <col min="11531" max="11531" width="5.85546875" style="1" customWidth="1"/>
    <col min="11532" max="11532" width="6.7109375" style="1" customWidth="1"/>
    <col min="11533" max="11533" width="6.5703125" style="1" customWidth="1"/>
    <col min="11534" max="11535" width="7.5703125" style="1" customWidth="1"/>
    <col min="11536" max="11536" width="6.140625" style="1" customWidth="1"/>
    <col min="11537" max="11537" width="6.42578125" style="1" customWidth="1"/>
    <col min="11538" max="11538" width="7.5703125" style="1" customWidth="1"/>
    <col min="11539" max="11539" width="1.85546875" style="1" customWidth="1"/>
    <col min="11540" max="11776" width="9.140625" style="1"/>
    <col min="11777" max="11777" width="7" style="1" customWidth="1"/>
    <col min="11778" max="11778" width="24.140625" style="1" customWidth="1"/>
    <col min="11779" max="11782" width="7.5703125" style="1" customWidth="1"/>
    <col min="11783" max="11783" width="7" style="1" customWidth="1"/>
    <col min="11784" max="11786" width="7.5703125" style="1" customWidth="1"/>
    <col min="11787" max="11787" width="5.85546875" style="1" customWidth="1"/>
    <col min="11788" max="11788" width="6.7109375" style="1" customWidth="1"/>
    <col min="11789" max="11789" width="6.5703125" style="1" customWidth="1"/>
    <col min="11790" max="11791" width="7.5703125" style="1" customWidth="1"/>
    <col min="11792" max="11792" width="6.140625" style="1" customWidth="1"/>
    <col min="11793" max="11793" width="6.42578125" style="1" customWidth="1"/>
    <col min="11794" max="11794" width="7.5703125" style="1" customWidth="1"/>
    <col min="11795" max="11795" width="1.85546875" style="1" customWidth="1"/>
    <col min="11796" max="12032" width="9.140625" style="1"/>
    <col min="12033" max="12033" width="7" style="1" customWidth="1"/>
    <col min="12034" max="12034" width="24.140625" style="1" customWidth="1"/>
    <col min="12035" max="12038" width="7.5703125" style="1" customWidth="1"/>
    <col min="12039" max="12039" width="7" style="1" customWidth="1"/>
    <col min="12040" max="12042" width="7.5703125" style="1" customWidth="1"/>
    <col min="12043" max="12043" width="5.85546875" style="1" customWidth="1"/>
    <col min="12044" max="12044" width="6.7109375" style="1" customWidth="1"/>
    <col min="12045" max="12045" width="6.5703125" style="1" customWidth="1"/>
    <col min="12046" max="12047" width="7.5703125" style="1" customWidth="1"/>
    <col min="12048" max="12048" width="6.140625" style="1" customWidth="1"/>
    <col min="12049" max="12049" width="6.42578125" style="1" customWidth="1"/>
    <col min="12050" max="12050" width="7.5703125" style="1" customWidth="1"/>
    <col min="12051" max="12051" width="1.85546875" style="1" customWidth="1"/>
    <col min="12052" max="12288" width="9.140625" style="1"/>
    <col min="12289" max="12289" width="7" style="1" customWidth="1"/>
    <col min="12290" max="12290" width="24.140625" style="1" customWidth="1"/>
    <col min="12291" max="12294" width="7.5703125" style="1" customWidth="1"/>
    <col min="12295" max="12295" width="7" style="1" customWidth="1"/>
    <col min="12296" max="12298" width="7.5703125" style="1" customWidth="1"/>
    <col min="12299" max="12299" width="5.85546875" style="1" customWidth="1"/>
    <col min="12300" max="12300" width="6.7109375" style="1" customWidth="1"/>
    <col min="12301" max="12301" width="6.5703125" style="1" customWidth="1"/>
    <col min="12302" max="12303" width="7.5703125" style="1" customWidth="1"/>
    <col min="12304" max="12304" width="6.140625" style="1" customWidth="1"/>
    <col min="12305" max="12305" width="6.42578125" style="1" customWidth="1"/>
    <col min="12306" max="12306" width="7.5703125" style="1" customWidth="1"/>
    <col min="12307" max="12307" width="1.85546875" style="1" customWidth="1"/>
    <col min="12308" max="12544" width="9.140625" style="1"/>
    <col min="12545" max="12545" width="7" style="1" customWidth="1"/>
    <col min="12546" max="12546" width="24.140625" style="1" customWidth="1"/>
    <col min="12547" max="12550" width="7.5703125" style="1" customWidth="1"/>
    <col min="12551" max="12551" width="7" style="1" customWidth="1"/>
    <col min="12552" max="12554" width="7.5703125" style="1" customWidth="1"/>
    <col min="12555" max="12555" width="5.85546875" style="1" customWidth="1"/>
    <col min="12556" max="12556" width="6.7109375" style="1" customWidth="1"/>
    <col min="12557" max="12557" width="6.5703125" style="1" customWidth="1"/>
    <col min="12558" max="12559" width="7.5703125" style="1" customWidth="1"/>
    <col min="12560" max="12560" width="6.140625" style="1" customWidth="1"/>
    <col min="12561" max="12561" width="6.42578125" style="1" customWidth="1"/>
    <col min="12562" max="12562" width="7.5703125" style="1" customWidth="1"/>
    <col min="12563" max="12563" width="1.85546875" style="1" customWidth="1"/>
    <col min="12564" max="12800" width="9.140625" style="1"/>
    <col min="12801" max="12801" width="7" style="1" customWidth="1"/>
    <col min="12802" max="12802" width="24.140625" style="1" customWidth="1"/>
    <col min="12803" max="12806" width="7.5703125" style="1" customWidth="1"/>
    <col min="12807" max="12807" width="7" style="1" customWidth="1"/>
    <col min="12808" max="12810" width="7.5703125" style="1" customWidth="1"/>
    <col min="12811" max="12811" width="5.85546875" style="1" customWidth="1"/>
    <col min="12812" max="12812" width="6.7109375" style="1" customWidth="1"/>
    <col min="12813" max="12813" width="6.5703125" style="1" customWidth="1"/>
    <col min="12814" max="12815" width="7.5703125" style="1" customWidth="1"/>
    <col min="12816" max="12816" width="6.140625" style="1" customWidth="1"/>
    <col min="12817" max="12817" width="6.42578125" style="1" customWidth="1"/>
    <col min="12818" max="12818" width="7.5703125" style="1" customWidth="1"/>
    <col min="12819" max="12819" width="1.85546875" style="1" customWidth="1"/>
    <col min="12820" max="13056" width="9.140625" style="1"/>
    <col min="13057" max="13057" width="7" style="1" customWidth="1"/>
    <col min="13058" max="13058" width="24.140625" style="1" customWidth="1"/>
    <col min="13059" max="13062" width="7.5703125" style="1" customWidth="1"/>
    <col min="13063" max="13063" width="7" style="1" customWidth="1"/>
    <col min="13064" max="13066" width="7.5703125" style="1" customWidth="1"/>
    <col min="13067" max="13067" width="5.85546875" style="1" customWidth="1"/>
    <col min="13068" max="13068" width="6.7109375" style="1" customWidth="1"/>
    <col min="13069" max="13069" width="6.5703125" style="1" customWidth="1"/>
    <col min="13070" max="13071" width="7.5703125" style="1" customWidth="1"/>
    <col min="13072" max="13072" width="6.140625" style="1" customWidth="1"/>
    <col min="13073" max="13073" width="6.42578125" style="1" customWidth="1"/>
    <col min="13074" max="13074" width="7.5703125" style="1" customWidth="1"/>
    <col min="13075" max="13075" width="1.85546875" style="1" customWidth="1"/>
    <col min="13076" max="13312" width="9.140625" style="1"/>
    <col min="13313" max="13313" width="7" style="1" customWidth="1"/>
    <col min="13314" max="13314" width="24.140625" style="1" customWidth="1"/>
    <col min="13315" max="13318" width="7.5703125" style="1" customWidth="1"/>
    <col min="13319" max="13319" width="7" style="1" customWidth="1"/>
    <col min="13320" max="13322" width="7.5703125" style="1" customWidth="1"/>
    <col min="13323" max="13323" width="5.85546875" style="1" customWidth="1"/>
    <col min="13324" max="13324" width="6.7109375" style="1" customWidth="1"/>
    <col min="13325" max="13325" width="6.5703125" style="1" customWidth="1"/>
    <col min="13326" max="13327" width="7.5703125" style="1" customWidth="1"/>
    <col min="13328" max="13328" width="6.140625" style="1" customWidth="1"/>
    <col min="13329" max="13329" width="6.42578125" style="1" customWidth="1"/>
    <col min="13330" max="13330" width="7.5703125" style="1" customWidth="1"/>
    <col min="13331" max="13331" width="1.85546875" style="1" customWidth="1"/>
    <col min="13332" max="13568" width="9.140625" style="1"/>
    <col min="13569" max="13569" width="7" style="1" customWidth="1"/>
    <col min="13570" max="13570" width="24.140625" style="1" customWidth="1"/>
    <col min="13571" max="13574" width="7.5703125" style="1" customWidth="1"/>
    <col min="13575" max="13575" width="7" style="1" customWidth="1"/>
    <col min="13576" max="13578" width="7.5703125" style="1" customWidth="1"/>
    <col min="13579" max="13579" width="5.85546875" style="1" customWidth="1"/>
    <col min="13580" max="13580" width="6.7109375" style="1" customWidth="1"/>
    <col min="13581" max="13581" width="6.5703125" style="1" customWidth="1"/>
    <col min="13582" max="13583" width="7.5703125" style="1" customWidth="1"/>
    <col min="13584" max="13584" width="6.140625" style="1" customWidth="1"/>
    <col min="13585" max="13585" width="6.42578125" style="1" customWidth="1"/>
    <col min="13586" max="13586" width="7.5703125" style="1" customWidth="1"/>
    <col min="13587" max="13587" width="1.85546875" style="1" customWidth="1"/>
    <col min="13588" max="13824" width="9.140625" style="1"/>
    <col min="13825" max="13825" width="7" style="1" customWidth="1"/>
    <col min="13826" max="13826" width="24.140625" style="1" customWidth="1"/>
    <col min="13827" max="13830" width="7.5703125" style="1" customWidth="1"/>
    <col min="13831" max="13831" width="7" style="1" customWidth="1"/>
    <col min="13832" max="13834" width="7.5703125" style="1" customWidth="1"/>
    <col min="13835" max="13835" width="5.85546875" style="1" customWidth="1"/>
    <col min="13836" max="13836" width="6.7109375" style="1" customWidth="1"/>
    <col min="13837" max="13837" width="6.5703125" style="1" customWidth="1"/>
    <col min="13838" max="13839" width="7.5703125" style="1" customWidth="1"/>
    <col min="13840" max="13840" width="6.140625" style="1" customWidth="1"/>
    <col min="13841" max="13841" width="6.42578125" style="1" customWidth="1"/>
    <col min="13842" max="13842" width="7.5703125" style="1" customWidth="1"/>
    <col min="13843" max="13843" width="1.85546875" style="1" customWidth="1"/>
    <col min="13844" max="14080" width="9.140625" style="1"/>
    <col min="14081" max="14081" width="7" style="1" customWidth="1"/>
    <col min="14082" max="14082" width="24.140625" style="1" customWidth="1"/>
    <col min="14083" max="14086" width="7.5703125" style="1" customWidth="1"/>
    <col min="14087" max="14087" width="7" style="1" customWidth="1"/>
    <col min="14088" max="14090" width="7.5703125" style="1" customWidth="1"/>
    <col min="14091" max="14091" width="5.85546875" style="1" customWidth="1"/>
    <col min="14092" max="14092" width="6.7109375" style="1" customWidth="1"/>
    <col min="14093" max="14093" width="6.5703125" style="1" customWidth="1"/>
    <col min="14094" max="14095" width="7.5703125" style="1" customWidth="1"/>
    <col min="14096" max="14096" width="6.140625" style="1" customWidth="1"/>
    <col min="14097" max="14097" width="6.42578125" style="1" customWidth="1"/>
    <col min="14098" max="14098" width="7.5703125" style="1" customWidth="1"/>
    <col min="14099" max="14099" width="1.85546875" style="1" customWidth="1"/>
    <col min="14100" max="14336" width="9.140625" style="1"/>
    <col min="14337" max="14337" width="7" style="1" customWidth="1"/>
    <col min="14338" max="14338" width="24.140625" style="1" customWidth="1"/>
    <col min="14339" max="14342" width="7.5703125" style="1" customWidth="1"/>
    <col min="14343" max="14343" width="7" style="1" customWidth="1"/>
    <col min="14344" max="14346" width="7.5703125" style="1" customWidth="1"/>
    <col min="14347" max="14347" width="5.85546875" style="1" customWidth="1"/>
    <col min="14348" max="14348" width="6.7109375" style="1" customWidth="1"/>
    <col min="14349" max="14349" width="6.5703125" style="1" customWidth="1"/>
    <col min="14350" max="14351" width="7.5703125" style="1" customWidth="1"/>
    <col min="14352" max="14352" width="6.140625" style="1" customWidth="1"/>
    <col min="14353" max="14353" width="6.42578125" style="1" customWidth="1"/>
    <col min="14354" max="14354" width="7.5703125" style="1" customWidth="1"/>
    <col min="14355" max="14355" width="1.85546875" style="1" customWidth="1"/>
    <col min="14356" max="14592" width="9.140625" style="1"/>
    <col min="14593" max="14593" width="7" style="1" customWidth="1"/>
    <col min="14594" max="14594" width="24.140625" style="1" customWidth="1"/>
    <col min="14595" max="14598" width="7.5703125" style="1" customWidth="1"/>
    <col min="14599" max="14599" width="7" style="1" customWidth="1"/>
    <col min="14600" max="14602" width="7.5703125" style="1" customWidth="1"/>
    <col min="14603" max="14603" width="5.85546875" style="1" customWidth="1"/>
    <col min="14604" max="14604" width="6.7109375" style="1" customWidth="1"/>
    <col min="14605" max="14605" width="6.5703125" style="1" customWidth="1"/>
    <col min="14606" max="14607" width="7.5703125" style="1" customWidth="1"/>
    <col min="14608" max="14608" width="6.140625" style="1" customWidth="1"/>
    <col min="14609" max="14609" width="6.42578125" style="1" customWidth="1"/>
    <col min="14610" max="14610" width="7.5703125" style="1" customWidth="1"/>
    <col min="14611" max="14611" width="1.85546875" style="1" customWidth="1"/>
    <col min="14612" max="14848" width="9.140625" style="1"/>
    <col min="14849" max="14849" width="7" style="1" customWidth="1"/>
    <col min="14850" max="14850" width="24.140625" style="1" customWidth="1"/>
    <col min="14851" max="14854" width="7.5703125" style="1" customWidth="1"/>
    <col min="14855" max="14855" width="7" style="1" customWidth="1"/>
    <col min="14856" max="14858" width="7.5703125" style="1" customWidth="1"/>
    <col min="14859" max="14859" width="5.85546875" style="1" customWidth="1"/>
    <col min="14860" max="14860" width="6.7109375" style="1" customWidth="1"/>
    <col min="14861" max="14861" width="6.5703125" style="1" customWidth="1"/>
    <col min="14862" max="14863" width="7.5703125" style="1" customWidth="1"/>
    <col min="14864" max="14864" width="6.140625" style="1" customWidth="1"/>
    <col min="14865" max="14865" width="6.42578125" style="1" customWidth="1"/>
    <col min="14866" max="14866" width="7.5703125" style="1" customWidth="1"/>
    <col min="14867" max="14867" width="1.85546875" style="1" customWidth="1"/>
    <col min="14868" max="15104" width="9.140625" style="1"/>
    <col min="15105" max="15105" width="7" style="1" customWidth="1"/>
    <col min="15106" max="15106" width="24.140625" style="1" customWidth="1"/>
    <col min="15107" max="15110" width="7.5703125" style="1" customWidth="1"/>
    <col min="15111" max="15111" width="7" style="1" customWidth="1"/>
    <col min="15112" max="15114" width="7.5703125" style="1" customWidth="1"/>
    <col min="15115" max="15115" width="5.85546875" style="1" customWidth="1"/>
    <col min="15116" max="15116" width="6.7109375" style="1" customWidth="1"/>
    <col min="15117" max="15117" width="6.5703125" style="1" customWidth="1"/>
    <col min="15118" max="15119" width="7.5703125" style="1" customWidth="1"/>
    <col min="15120" max="15120" width="6.140625" style="1" customWidth="1"/>
    <col min="15121" max="15121" width="6.42578125" style="1" customWidth="1"/>
    <col min="15122" max="15122" width="7.5703125" style="1" customWidth="1"/>
    <col min="15123" max="15123" width="1.85546875" style="1" customWidth="1"/>
    <col min="15124" max="15360" width="9.140625" style="1"/>
    <col min="15361" max="15361" width="7" style="1" customWidth="1"/>
    <col min="15362" max="15362" width="24.140625" style="1" customWidth="1"/>
    <col min="15363" max="15366" width="7.5703125" style="1" customWidth="1"/>
    <col min="15367" max="15367" width="7" style="1" customWidth="1"/>
    <col min="15368" max="15370" width="7.5703125" style="1" customWidth="1"/>
    <col min="15371" max="15371" width="5.85546875" style="1" customWidth="1"/>
    <col min="15372" max="15372" width="6.7109375" style="1" customWidth="1"/>
    <col min="15373" max="15373" width="6.5703125" style="1" customWidth="1"/>
    <col min="15374" max="15375" width="7.5703125" style="1" customWidth="1"/>
    <col min="15376" max="15376" width="6.140625" style="1" customWidth="1"/>
    <col min="15377" max="15377" width="6.42578125" style="1" customWidth="1"/>
    <col min="15378" max="15378" width="7.5703125" style="1" customWidth="1"/>
    <col min="15379" max="15379" width="1.85546875" style="1" customWidth="1"/>
    <col min="15380" max="15616" width="9.140625" style="1"/>
    <col min="15617" max="15617" width="7" style="1" customWidth="1"/>
    <col min="15618" max="15618" width="24.140625" style="1" customWidth="1"/>
    <col min="15619" max="15622" width="7.5703125" style="1" customWidth="1"/>
    <col min="15623" max="15623" width="7" style="1" customWidth="1"/>
    <col min="15624" max="15626" width="7.5703125" style="1" customWidth="1"/>
    <col min="15627" max="15627" width="5.85546875" style="1" customWidth="1"/>
    <col min="15628" max="15628" width="6.7109375" style="1" customWidth="1"/>
    <col min="15629" max="15629" width="6.5703125" style="1" customWidth="1"/>
    <col min="15630" max="15631" width="7.5703125" style="1" customWidth="1"/>
    <col min="15632" max="15632" width="6.140625" style="1" customWidth="1"/>
    <col min="15633" max="15633" width="6.42578125" style="1" customWidth="1"/>
    <col min="15634" max="15634" width="7.5703125" style="1" customWidth="1"/>
    <col min="15635" max="15635" width="1.85546875" style="1" customWidth="1"/>
    <col min="15636" max="15872" width="9.140625" style="1"/>
    <col min="15873" max="15873" width="7" style="1" customWidth="1"/>
    <col min="15874" max="15874" width="24.140625" style="1" customWidth="1"/>
    <col min="15875" max="15878" width="7.5703125" style="1" customWidth="1"/>
    <col min="15879" max="15879" width="7" style="1" customWidth="1"/>
    <col min="15880" max="15882" width="7.5703125" style="1" customWidth="1"/>
    <col min="15883" max="15883" width="5.85546875" style="1" customWidth="1"/>
    <col min="15884" max="15884" width="6.7109375" style="1" customWidth="1"/>
    <col min="15885" max="15885" width="6.5703125" style="1" customWidth="1"/>
    <col min="15886" max="15887" width="7.5703125" style="1" customWidth="1"/>
    <col min="15888" max="15888" width="6.140625" style="1" customWidth="1"/>
    <col min="15889" max="15889" width="6.42578125" style="1" customWidth="1"/>
    <col min="15890" max="15890" width="7.5703125" style="1" customWidth="1"/>
    <col min="15891" max="15891" width="1.85546875" style="1" customWidth="1"/>
    <col min="15892" max="16128" width="9.140625" style="1"/>
    <col min="16129" max="16129" width="7" style="1" customWidth="1"/>
    <col min="16130" max="16130" width="24.140625" style="1" customWidth="1"/>
    <col min="16131" max="16134" width="7.5703125" style="1" customWidth="1"/>
    <col min="16135" max="16135" width="7" style="1" customWidth="1"/>
    <col min="16136" max="16138" width="7.5703125" style="1" customWidth="1"/>
    <col min="16139" max="16139" width="5.85546875" style="1" customWidth="1"/>
    <col min="16140" max="16140" width="6.7109375" style="1" customWidth="1"/>
    <col min="16141" max="16141" width="6.5703125" style="1" customWidth="1"/>
    <col min="16142" max="16143" width="7.5703125" style="1" customWidth="1"/>
    <col min="16144" max="16144" width="6.140625" style="1" customWidth="1"/>
    <col min="16145" max="16145" width="6.42578125" style="1" customWidth="1"/>
    <col min="16146" max="16146" width="7.5703125" style="1" customWidth="1"/>
    <col min="16147" max="16147" width="1.85546875" style="1" customWidth="1"/>
    <col min="16148" max="16384" width="9.140625" style="1"/>
  </cols>
  <sheetData>
    <row r="1" spans="1:20">
      <c r="B1" s="102" t="s">
        <v>0</v>
      </c>
      <c r="C1" s="103"/>
      <c r="D1" s="103"/>
      <c r="E1" s="104"/>
      <c r="F1" s="104"/>
      <c r="G1" s="104"/>
      <c r="H1" s="105"/>
      <c r="I1" s="105"/>
      <c r="M1" s="2"/>
      <c r="N1" s="2"/>
      <c r="O1" s="2"/>
      <c r="P1" s="3"/>
      <c r="Q1" s="2"/>
      <c r="R1" s="4" t="s">
        <v>80</v>
      </c>
      <c r="T1" s="1"/>
    </row>
    <row r="2" spans="1:20" ht="13.5" thickBot="1">
      <c r="M2" s="2"/>
      <c r="N2" s="2"/>
      <c r="O2" s="2"/>
      <c r="P2" s="3"/>
      <c r="Q2" s="2"/>
      <c r="R2" s="4" t="s">
        <v>79</v>
      </c>
      <c r="T2" s="1"/>
    </row>
    <row r="3" spans="1:20">
      <c r="A3" s="106" t="s">
        <v>1</v>
      </c>
      <c r="B3" s="107"/>
      <c r="C3" s="120" t="s">
        <v>2</v>
      </c>
      <c r="D3" s="118" t="s">
        <v>3</v>
      </c>
      <c r="E3" s="112" t="s">
        <v>4</v>
      </c>
      <c r="F3" s="112" t="s">
        <v>5</v>
      </c>
      <c r="G3" s="110" t="s">
        <v>6</v>
      </c>
      <c r="H3" s="112" t="s">
        <v>7</v>
      </c>
      <c r="I3" s="112" t="s">
        <v>8</v>
      </c>
      <c r="J3" s="118" t="s">
        <v>9</v>
      </c>
      <c r="K3" s="120" t="s">
        <v>10</v>
      </c>
      <c r="L3" s="112" t="s">
        <v>11</v>
      </c>
      <c r="M3" s="110" t="s">
        <v>12</v>
      </c>
      <c r="N3" s="118" t="s">
        <v>13</v>
      </c>
      <c r="O3" s="110" t="s">
        <v>14</v>
      </c>
      <c r="P3" s="110" t="s">
        <v>15</v>
      </c>
      <c r="Q3" s="110" t="s">
        <v>16</v>
      </c>
      <c r="R3" s="114" t="s">
        <v>17</v>
      </c>
      <c r="S3" s="6"/>
      <c r="T3" s="1"/>
    </row>
    <row r="4" spans="1:20" ht="13.5" thickBot="1">
      <c r="A4" s="108"/>
      <c r="B4" s="109"/>
      <c r="C4" s="121"/>
      <c r="D4" s="119"/>
      <c r="E4" s="113"/>
      <c r="F4" s="113"/>
      <c r="G4" s="111"/>
      <c r="H4" s="113"/>
      <c r="I4" s="113"/>
      <c r="J4" s="119"/>
      <c r="K4" s="121"/>
      <c r="L4" s="113"/>
      <c r="M4" s="111"/>
      <c r="N4" s="119"/>
      <c r="O4" s="111"/>
      <c r="P4" s="111"/>
      <c r="Q4" s="111"/>
      <c r="R4" s="115"/>
      <c r="S4" s="7"/>
      <c r="T4" s="1"/>
    </row>
    <row r="5" spans="1:20" s="11" customFormat="1" ht="13.5" thickBot="1">
      <c r="A5" s="8" t="s">
        <v>18</v>
      </c>
      <c r="B5" s="9" t="s">
        <v>19</v>
      </c>
      <c r="C5" s="10">
        <f>SUM(C6+C8)</f>
        <v>0</v>
      </c>
      <c r="D5" s="10">
        <f t="shared" ref="D5:R5" si="0">SUM(D6+D8)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11000</v>
      </c>
      <c r="K5" s="10">
        <f t="shared" si="0"/>
        <v>0</v>
      </c>
      <c r="L5" s="10">
        <f t="shared" si="0"/>
        <v>0</v>
      </c>
      <c r="M5" s="10">
        <f t="shared" si="0"/>
        <v>1000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12000</v>
      </c>
    </row>
    <row r="6" spans="1:20" s="15" customFormat="1">
      <c r="A6" s="12" t="s">
        <v>20</v>
      </c>
      <c r="B6" s="13" t="s">
        <v>21</v>
      </c>
      <c r="C6" s="14">
        <f>SUM(C7)</f>
        <v>0</v>
      </c>
      <c r="D6" s="14">
        <f t="shared" ref="D6:R8" si="1">SUM(D7)</f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1000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1000</v>
      </c>
    </row>
    <row r="7" spans="1:20" hidden="1" outlineLevel="1">
      <c r="A7" s="16"/>
      <c r="B7" s="96" t="s">
        <v>22</v>
      </c>
      <c r="C7" s="18"/>
      <c r="D7" s="19"/>
      <c r="E7" s="19"/>
      <c r="F7" s="20"/>
      <c r="G7" s="19"/>
      <c r="H7" s="19"/>
      <c r="I7" s="20"/>
      <c r="J7" s="19"/>
      <c r="K7" s="20"/>
      <c r="L7" s="19"/>
      <c r="M7" s="20">
        <v>1000</v>
      </c>
      <c r="N7" s="19"/>
      <c r="O7" s="21"/>
      <c r="P7" s="19"/>
      <c r="Q7" s="18"/>
      <c r="R7" s="22">
        <f>SUM(C7:Q7)</f>
        <v>1000</v>
      </c>
      <c r="T7" s="1"/>
    </row>
    <row r="8" spans="1:20" s="15" customFormat="1" ht="13.5" collapsed="1" thickBot="1">
      <c r="A8" s="12" t="s">
        <v>77</v>
      </c>
      <c r="B8" s="95" t="s">
        <v>78</v>
      </c>
      <c r="C8" s="14">
        <f>SUM(C9)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11000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11000</v>
      </c>
    </row>
    <row r="9" spans="1:20" ht="13.5" hidden="1" outlineLevel="1" thickBot="1">
      <c r="A9" s="16"/>
      <c r="B9" s="17" t="s">
        <v>28</v>
      </c>
      <c r="C9" s="18"/>
      <c r="D9" s="19"/>
      <c r="E9" s="19"/>
      <c r="F9" s="20"/>
      <c r="G9" s="19"/>
      <c r="H9" s="19"/>
      <c r="I9" s="20"/>
      <c r="J9" s="97">
        <f>0+11000</f>
        <v>11000</v>
      </c>
      <c r="K9" s="20"/>
      <c r="L9" s="19"/>
      <c r="M9" s="20"/>
      <c r="N9" s="19"/>
      <c r="O9" s="21"/>
      <c r="P9" s="19"/>
      <c r="Q9" s="18"/>
      <c r="R9" s="22">
        <f>SUM(C9:Q9)</f>
        <v>11000</v>
      </c>
      <c r="T9" s="1"/>
    </row>
    <row r="10" spans="1:20" ht="13.5" collapsed="1" thickBot="1">
      <c r="A10" s="8" t="s">
        <v>23</v>
      </c>
      <c r="B10" s="9" t="s">
        <v>24</v>
      </c>
      <c r="C10" s="10">
        <f t="shared" ref="C10:Q10" si="2">SUM(C11)</f>
        <v>5000</v>
      </c>
      <c r="D10" s="23">
        <f t="shared" si="2"/>
        <v>20000</v>
      </c>
      <c r="E10" s="23">
        <f t="shared" si="2"/>
        <v>5000</v>
      </c>
      <c r="F10" s="23">
        <f t="shared" si="2"/>
        <v>7000</v>
      </c>
      <c r="G10" s="23">
        <f t="shared" si="2"/>
        <v>0</v>
      </c>
      <c r="H10" s="23">
        <f t="shared" si="2"/>
        <v>20000</v>
      </c>
      <c r="I10" s="23">
        <f t="shared" si="2"/>
        <v>0</v>
      </c>
      <c r="J10" s="23">
        <f t="shared" si="2"/>
        <v>0</v>
      </c>
      <c r="K10" s="23">
        <f t="shared" si="2"/>
        <v>7000</v>
      </c>
      <c r="L10" s="23">
        <f t="shared" si="2"/>
        <v>1500</v>
      </c>
      <c r="M10" s="23">
        <f t="shared" si="2"/>
        <v>2000</v>
      </c>
      <c r="N10" s="23">
        <f t="shared" si="2"/>
        <v>0</v>
      </c>
      <c r="O10" s="23">
        <f t="shared" si="2"/>
        <v>0</v>
      </c>
      <c r="P10" s="23">
        <f t="shared" si="2"/>
        <v>2000</v>
      </c>
      <c r="Q10" s="23">
        <f t="shared" si="2"/>
        <v>0</v>
      </c>
      <c r="R10" s="23">
        <f t="shared" ref="R10:R22" si="3">SUM(C10:Q10)</f>
        <v>69500</v>
      </c>
      <c r="T10" s="1"/>
    </row>
    <row r="11" spans="1:20" ht="13.5" thickBot="1">
      <c r="A11" s="24" t="s">
        <v>25</v>
      </c>
      <c r="B11" s="13" t="s">
        <v>26</v>
      </c>
      <c r="C11" s="25">
        <f t="shared" ref="C11:Q11" si="4">SUM(C12:C14)</f>
        <v>5000</v>
      </c>
      <c r="D11" s="26">
        <f t="shared" si="4"/>
        <v>20000</v>
      </c>
      <c r="E11" s="26">
        <f t="shared" si="4"/>
        <v>5000</v>
      </c>
      <c r="F11" s="26">
        <f t="shared" si="4"/>
        <v>7000</v>
      </c>
      <c r="G11" s="26">
        <f t="shared" si="4"/>
        <v>0</v>
      </c>
      <c r="H11" s="26">
        <f t="shared" si="4"/>
        <v>20000</v>
      </c>
      <c r="I11" s="26">
        <f t="shared" si="4"/>
        <v>0</v>
      </c>
      <c r="J11" s="26">
        <f t="shared" si="4"/>
        <v>0</v>
      </c>
      <c r="K11" s="26">
        <f t="shared" si="4"/>
        <v>7000</v>
      </c>
      <c r="L11" s="26">
        <f t="shared" si="4"/>
        <v>1500</v>
      </c>
      <c r="M11" s="26">
        <f t="shared" si="4"/>
        <v>2000</v>
      </c>
      <c r="N11" s="26">
        <f t="shared" si="4"/>
        <v>0</v>
      </c>
      <c r="O11" s="26">
        <f t="shared" si="4"/>
        <v>0</v>
      </c>
      <c r="P11" s="26">
        <f t="shared" si="4"/>
        <v>2000</v>
      </c>
      <c r="Q11" s="26">
        <f t="shared" si="4"/>
        <v>0</v>
      </c>
      <c r="R11" s="26">
        <f t="shared" si="3"/>
        <v>69500</v>
      </c>
      <c r="T11" s="1"/>
    </row>
    <row r="12" spans="1:20" hidden="1" outlineLevel="1">
      <c r="A12" s="27"/>
      <c r="B12" s="28" t="s">
        <v>27</v>
      </c>
      <c r="C12" s="29"/>
      <c r="D12" s="30"/>
      <c r="E12" s="30">
        <f>5000-1986.48</f>
        <v>3013.52</v>
      </c>
      <c r="F12" s="31"/>
      <c r="G12" s="30"/>
      <c r="H12" s="30"/>
      <c r="I12" s="31"/>
      <c r="J12" s="30"/>
      <c r="K12" s="100">
        <f>3000+4000</f>
        <v>7000</v>
      </c>
      <c r="L12" s="30">
        <f>1500-553.5</f>
        <v>946.5</v>
      </c>
      <c r="M12" s="31">
        <f>2000-553.5</f>
        <v>1446.5</v>
      </c>
      <c r="N12" s="30"/>
      <c r="O12" s="32"/>
      <c r="P12" s="30">
        <f>2000-493.24</f>
        <v>1506.76</v>
      </c>
      <c r="Q12" s="33"/>
      <c r="R12" s="34">
        <f t="shared" si="3"/>
        <v>13913.28</v>
      </c>
      <c r="T12" s="1"/>
    </row>
    <row r="13" spans="1:20" hidden="1" outlineLevel="1">
      <c r="A13" s="27"/>
      <c r="B13" s="35" t="s">
        <v>22</v>
      </c>
      <c r="C13" s="36"/>
      <c r="D13" s="37"/>
      <c r="E13" s="37">
        <v>1986.48</v>
      </c>
      <c r="F13" s="38"/>
      <c r="G13" s="37"/>
      <c r="H13" s="37"/>
      <c r="I13" s="38"/>
      <c r="J13" s="37"/>
      <c r="K13" s="38"/>
      <c r="L13" s="37">
        <v>553.5</v>
      </c>
      <c r="M13" s="38">
        <v>553.5</v>
      </c>
      <c r="N13" s="37"/>
      <c r="O13" s="39"/>
      <c r="P13" s="37">
        <v>493.24</v>
      </c>
      <c r="Q13" s="36"/>
      <c r="R13" s="40">
        <f t="shared" si="3"/>
        <v>3586.7200000000003</v>
      </c>
      <c r="T13" s="1"/>
    </row>
    <row r="14" spans="1:20" ht="13.5" hidden="1" outlineLevel="1" thickBot="1">
      <c r="A14" s="27"/>
      <c r="B14" s="41" t="s">
        <v>28</v>
      </c>
      <c r="C14" s="42">
        <v>5000</v>
      </c>
      <c r="D14" s="43">
        <v>20000</v>
      </c>
      <c r="E14" s="43"/>
      <c r="F14" s="44">
        <v>7000</v>
      </c>
      <c r="G14" s="43"/>
      <c r="H14" s="43">
        <v>20000</v>
      </c>
      <c r="I14" s="44"/>
      <c r="J14" s="43"/>
      <c r="K14" s="44"/>
      <c r="L14" s="43"/>
      <c r="M14" s="44"/>
      <c r="N14" s="43"/>
      <c r="O14" s="45"/>
      <c r="P14" s="43"/>
      <c r="Q14" s="42"/>
      <c r="R14" s="46">
        <f t="shared" si="3"/>
        <v>52000</v>
      </c>
      <c r="T14" s="1"/>
    </row>
    <row r="15" spans="1:20" s="11" customFormat="1" ht="13.5" collapsed="1" thickBot="1">
      <c r="A15" s="8" t="s">
        <v>29</v>
      </c>
      <c r="B15" s="9" t="s">
        <v>30</v>
      </c>
      <c r="C15" s="10">
        <f>SUM(C16)</f>
        <v>0</v>
      </c>
      <c r="D15" s="10">
        <f t="shared" ref="D15:N15" si="5">SUM(D16)</f>
        <v>0</v>
      </c>
      <c r="E15" s="10">
        <f t="shared" si="5"/>
        <v>0</v>
      </c>
      <c r="F15" s="10">
        <f t="shared" si="5"/>
        <v>0</v>
      </c>
      <c r="G15" s="10">
        <f t="shared" si="5"/>
        <v>0</v>
      </c>
      <c r="H15" s="10">
        <f t="shared" si="5"/>
        <v>1000</v>
      </c>
      <c r="I15" s="10">
        <f t="shared" si="5"/>
        <v>0</v>
      </c>
      <c r="J15" s="10">
        <f t="shared" si="5"/>
        <v>500</v>
      </c>
      <c r="K15" s="10">
        <f t="shared" si="5"/>
        <v>0</v>
      </c>
      <c r="L15" s="10">
        <f t="shared" si="5"/>
        <v>0</v>
      </c>
      <c r="M15" s="10">
        <f t="shared" si="5"/>
        <v>0</v>
      </c>
      <c r="N15" s="10">
        <f t="shared" si="5"/>
        <v>1926.18</v>
      </c>
      <c r="O15" s="10">
        <f>SUM(O16)</f>
        <v>0</v>
      </c>
      <c r="P15" s="10">
        <f t="shared" ref="P15:R15" si="6">SUM(P16)</f>
        <v>0</v>
      </c>
      <c r="Q15" s="10">
        <f t="shared" si="6"/>
        <v>0</v>
      </c>
      <c r="R15" s="10">
        <f t="shared" si="6"/>
        <v>3426.1800000000003</v>
      </c>
    </row>
    <row r="16" spans="1:20" s="15" customFormat="1" ht="13.5" thickBot="1">
      <c r="A16" s="12" t="s">
        <v>31</v>
      </c>
      <c r="B16" s="13" t="s">
        <v>32</v>
      </c>
      <c r="C16" s="14">
        <f>SUM(C17+C18)</f>
        <v>0</v>
      </c>
      <c r="D16" s="14">
        <f t="shared" ref="D16:R16" si="7">SUM(D17+D18)</f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1000</v>
      </c>
      <c r="I16" s="14">
        <f t="shared" si="7"/>
        <v>0</v>
      </c>
      <c r="J16" s="14">
        <f t="shared" si="7"/>
        <v>500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1926.18</v>
      </c>
      <c r="O16" s="14">
        <f t="shared" si="7"/>
        <v>0</v>
      </c>
      <c r="P16" s="14">
        <f t="shared" si="7"/>
        <v>0</v>
      </c>
      <c r="Q16" s="14">
        <f t="shared" si="7"/>
        <v>0</v>
      </c>
      <c r="R16" s="14">
        <f t="shared" si="7"/>
        <v>3426.1800000000003</v>
      </c>
    </row>
    <row r="17" spans="1:20" hidden="1" outlineLevel="1">
      <c r="A17" s="47"/>
      <c r="B17" s="28" t="s">
        <v>27</v>
      </c>
      <c r="C17" s="29"/>
      <c r="D17" s="30"/>
      <c r="E17" s="30"/>
      <c r="F17" s="31"/>
      <c r="G17" s="30"/>
      <c r="H17" s="30">
        <f>1000-73.8</f>
        <v>926.2</v>
      </c>
      <c r="I17" s="31"/>
      <c r="J17" s="92">
        <f>0+500</f>
        <v>500</v>
      </c>
      <c r="K17" s="31"/>
      <c r="L17" s="30"/>
      <c r="M17" s="31"/>
      <c r="N17" s="92">
        <f>2000-1926.18-73.82</f>
        <v>0</v>
      </c>
      <c r="O17" s="32"/>
      <c r="P17" s="30"/>
      <c r="Q17" s="29"/>
      <c r="R17" s="34">
        <f>SUM(C17:Q17)</f>
        <v>1426.2</v>
      </c>
      <c r="T17" s="1"/>
    </row>
    <row r="18" spans="1:20" ht="13.5" hidden="1" outlineLevel="1" thickBot="1">
      <c r="A18" s="27"/>
      <c r="B18" s="17" t="s">
        <v>22</v>
      </c>
      <c r="C18" s="48"/>
      <c r="D18" s="49"/>
      <c r="E18" s="49"/>
      <c r="F18" s="50"/>
      <c r="G18" s="49"/>
      <c r="H18" s="49">
        <v>73.8</v>
      </c>
      <c r="I18" s="50"/>
      <c r="J18" s="49"/>
      <c r="K18" s="50"/>
      <c r="L18" s="49"/>
      <c r="M18" s="50"/>
      <c r="N18" s="49">
        <v>1926.18</v>
      </c>
      <c r="O18" s="51"/>
      <c r="P18" s="49"/>
      <c r="Q18" s="48"/>
      <c r="R18" s="46">
        <f t="shared" si="3"/>
        <v>1999.98</v>
      </c>
      <c r="T18" s="1"/>
    </row>
    <row r="19" spans="1:20" s="11" customFormat="1" ht="13.5" collapsed="1" thickBot="1">
      <c r="A19" s="8" t="s">
        <v>33</v>
      </c>
      <c r="B19" s="9" t="s">
        <v>34</v>
      </c>
      <c r="C19" s="10">
        <f t="shared" ref="C19:Q19" si="8">SUM(C20)</f>
        <v>600</v>
      </c>
      <c r="D19" s="23">
        <f t="shared" si="8"/>
        <v>0</v>
      </c>
      <c r="E19" s="23">
        <f t="shared" si="8"/>
        <v>0</v>
      </c>
      <c r="F19" s="52">
        <f t="shared" si="8"/>
        <v>0</v>
      </c>
      <c r="G19" s="23">
        <f t="shared" si="8"/>
        <v>0</v>
      </c>
      <c r="H19" s="23">
        <f t="shared" si="8"/>
        <v>0</v>
      </c>
      <c r="I19" s="52">
        <f t="shared" si="8"/>
        <v>500</v>
      </c>
      <c r="J19" s="23">
        <f t="shared" si="8"/>
        <v>0</v>
      </c>
      <c r="K19" s="52">
        <f t="shared" si="8"/>
        <v>0</v>
      </c>
      <c r="L19" s="23">
        <f t="shared" si="8"/>
        <v>0</v>
      </c>
      <c r="M19" s="52">
        <f t="shared" si="8"/>
        <v>0</v>
      </c>
      <c r="N19" s="23">
        <f t="shared" si="8"/>
        <v>2000</v>
      </c>
      <c r="O19" s="53">
        <f t="shared" si="8"/>
        <v>0</v>
      </c>
      <c r="P19" s="23">
        <f t="shared" si="8"/>
        <v>0</v>
      </c>
      <c r="Q19" s="10">
        <f t="shared" si="8"/>
        <v>0</v>
      </c>
      <c r="R19" s="23">
        <f t="shared" si="3"/>
        <v>3100</v>
      </c>
    </row>
    <row r="20" spans="1:20" s="15" customFormat="1" ht="13.5" thickBot="1">
      <c r="A20" s="12" t="s">
        <v>35</v>
      </c>
      <c r="B20" s="13" t="s">
        <v>36</v>
      </c>
      <c r="C20" s="54">
        <f>SUM(C21:C22)</f>
        <v>600</v>
      </c>
      <c r="D20" s="54">
        <f t="shared" ref="D20:R20" si="9">SUM(D21:D22)</f>
        <v>0</v>
      </c>
      <c r="E20" s="54">
        <f t="shared" si="9"/>
        <v>0</v>
      </c>
      <c r="F20" s="54">
        <f t="shared" si="9"/>
        <v>0</v>
      </c>
      <c r="G20" s="54">
        <f t="shared" si="9"/>
        <v>0</v>
      </c>
      <c r="H20" s="54">
        <f t="shared" si="9"/>
        <v>0</v>
      </c>
      <c r="I20" s="54">
        <f t="shared" si="9"/>
        <v>500</v>
      </c>
      <c r="J20" s="54">
        <f t="shared" si="9"/>
        <v>0</v>
      </c>
      <c r="K20" s="54">
        <f t="shared" si="9"/>
        <v>0</v>
      </c>
      <c r="L20" s="54">
        <f t="shared" si="9"/>
        <v>0</v>
      </c>
      <c r="M20" s="54">
        <f t="shared" si="9"/>
        <v>0</v>
      </c>
      <c r="N20" s="54">
        <f t="shared" si="9"/>
        <v>2000</v>
      </c>
      <c r="O20" s="54">
        <f t="shared" si="9"/>
        <v>0</v>
      </c>
      <c r="P20" s="54">
        <f t="shared" si="9"/>
        <v>0</v>
      </c>
      <c r="Q20" s="54">
        <f t="shared" si="9"/>
        <v>0</v>
      </c>
      <c r="R20" s="54">
        <f t="shared" si="9"/>
        <v>3100</v>
      </c>
    </row>
    <row r="21" spans="1:20" s="55" customFormat="1" hidden="1" outlineLevel="1">
      <c r="A21" s="47"/>
      <c r="B21" s="28" t="s">
        <v>27</v>
      </c>
      <c r="C21" s="29">
        <v>600</v>
      </c>
      <c r="D21" s="30"/>
      <c r="E21" s="30"/>
      <c r="F21" s="31"/>
      <c r="G21" s="30"/>
      <c r="H21" s="30"/>
      <c r="I21" s="31">
        <v>500</v>
      </c>
      <c r="J21" s="30"/>
      <c r="K21" s="31"/>
      <c r="L21" s="30"/>
      <c r="M21" s="31"/>
      <c r="N21" s="30">
        <v>1000</v>
      </c>
      <c r="O21" s="32"/>
      <c r="P21" s="30"/>
      <c r="Q21" s="29"/>
      <c r="R21" s="34">
        <f t="shared" si="3"/>
        <v>2100</v>
      </c>
    </row>
    <row r="22" spans="1:20" ht="13.5" hidden="1" outlineLevel="1" thickBot="1">
      <c r="A22" s="56"/>
      <c r="B22" s="41" t="s">
        <v>37</v>
      </c>
      <c r="C22" s="42"/>
      <c r="D22" s="43"/>
      <c r="E22" s="43"/>
      <c r="F22" s="44"/>
      <c r="G22" s="43"/>
      <c r="H22" s="43"/>
      <c r="I22" s="44"/>
      <c r="J22" s="43"/>
      <c r="K22" s="44"/>
      <c r="L22" s="43"/>
      <c r="M22" s="44"/>
      <c r="N22" s="43">
        <v>1000</v>
      </c>
      <c r="O22" s="45"/>
      <c r="P22" s="43"/>
      <c r="Q22" s="42"/>
      <c r="R22" s="46">
        <f t="shared" si="3"/>
        <v>1000</v>
      </c>
      <c r="T22" s="1"/>
    </row>
    <row r="23" spans="1:20" s="11" customFormat="1" ht="13.5" collapsed="1" thickBot="1">
      <c r="A23" s="8" t="s">
        <v>38</v>
      </c>
      <c r="B23" s="9" t="s">
        <v>39</v>
      </c>
      <c r="C23" s="10">
        <f>SUM(C24+C26)</f>
        <v>0</v>
      </c>
      <c r="D23" s="10">
        <f t="shared" ref="D23:R23" si="10">SUM(D24+D26)</f>
        <v>500</v>
      </c>
      <c r="E23" s="10">
        <f t="shared" si="10"/>
        <v>0</v>
      </c>
      <c r="F23" s="10">
        <f t="shared" si="10"/>
        <v>0</v>
      </c>
      <c r="G23" s="10">
        <f t="shared" si="10"/>
        <v>0</v>
      </c>
      <c r="H23" s="10">
        <f t="shared" si="10"/>
        <v>0</v>
      </c>
      <c r="I23" s="10">
        <f t="shared" si="10"/>
        <v>0</v>
      </c>
      <c r="J23" s="10">
        <f t="shared" si="10"/>
        <v>0</v>
      </c>
      <c r="K23" s="10">
        <f t="shared" si="10"/>
        <v>0</v>
      </c>
      <c r="L23" s="10">
        <f t="shared" si="10"/>
        <v>0</v>
      </c>
      <c r="M23" s="10">
        <f t="shared" si="10"/>
        <v>0</v>
      </c>
      <c r="N23" s="10">
        <f t="shared" si="10"/>
        <v>0</v>
      </c>
      <c r="O23" s="10">
        <f t="shared" si="10"/>
        <v>2500</v>
      </c>
      <c r="P23" s="10">
        <f t="shared" si="10"/>
        <v>0</v>
      </c>
      <c r="Q23" s="10">
        <f t="shared" si="10"/>
        <v>0</v>
      </c>
      <c r="R23" s="10">
        <f t="shared" si="10"/>
        <v>3000</v>
      </c>
    </row>
    <row r="24" spans="1:20" s="15" customFormat="1" hidden="1" outlineLevel="1">
      <c r="A24" s="12" t="s">
        <v>40</v>
      </c>
      <c r="B24" s="13" t="s">
        <v>41</v>
      </c>
      <c r="C24" s="14">
        <f>SUM(C25)</f>
        <v>0</v>
      </c>
      <c r="D24" s="14">
        <f t="shared" ref="D24:R26" si="11">SUM(D25)</f>
        <v>0</v>
      </c>
      <c r="E24" s="14">
        <f t="shared" si="11"/>
        <v>0</v>
      </c>
      <c r="F24" s="14">
        <f t="shared" si="11"/>
        <v>0</v>
      </c>
      <c r="G24" s="14">
        <f t="shared" si="11"/>
        <v>0</v>
      </c>
      <c r="H24" s="14">
        <f t="shared" si="11"/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 t="shared" si="11"/>
        <v>2500</v>
      </c>
      <c r="P24" s="14">
        <f t="shared" si="11"/>
        <v>0</v>
      </c>
      <c r="Q24" s="14">
        <f t="shared" si="11"/>
        <v>0</v>
      </c>
      <c r="R24" s="14">
        <f t="shared" si="11"/>
        <v>2500</v>
      </c>
    </row>
    <row r="25" spans="1:20" hidden="1" outlineLevel="1">
      <c r="A25" s="16"/>
      <c r="B25" s="96" t="s">
        <v>27</v>
      </c>
      <c r="C25" s="18"/>
      <c r="D25" s="19"/>
      <c r="E25" s="19"/>
      <c r="F25" s="20"/>
      <c r="G25" s="19"/>
      <c r="H25" s="19"/>
      <c r="I25" s="20"/>
      <c r="J25" s="19"/>
      <c r="K25" s="20"/>
      <c r="L25" s="19"/>
      <c r="M25" s="20"/>
      <c r="N25" s="19"/>
      <c r="O25" s="21">
        <v>2500</v>
      </c>
      <c r="P25" s="19"/>
      <c r="Q25" s="18"/>
      <c r="R25" s="22">
        <f>SUM(C25:Q25)</f>
        <v>2500</v>
      </c>
      <c r="T25" s="1"/>
    </row>
    <row r="26" spans="1:20" s="15" customFormat="1" hidden="1" outlineLevel="1">
      <c r="A26" s="12" t="s">
        <v>75</v>
      </c>
      <c r="B26" s="95" t="s">
        <v>76</v>
      </c>
      <c r="C26" s="14">
        <f>SUM(C27)</f>
        <v>0</v>
      </c>
      <c r="D26" s="14">
        <f t="shared" si="11"/>
        <v>500</v>
      </c>
      <c r="E26" s="14">
        <f t="shared" si="11"/>
        <v>0</v>
      </c>
      <c r="F26" s="14">
        <f t="shared" si="11"/>
        <v>0</v>
      </c>
      <c r="G26" s="14">
        <f t="shared" si="11"/>
        <v>0</v>
      </c>
      <c r="H26" s="14">
        <f t="shared" si="11"/>
        <v>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14">
        <f t="shared" si="11"/>
        <v>0</v>
      </c>
      <c r="M26" s="14">
        <f t="shared" si="11"/>
        <v>0</v>
      </c>
      <c r="N26" s="14">
        <f t="shared" si="11"/>
        <v>0</v>
      </c>
      <c r="O26" s="14">
        <f t="shared" si="11"/>
        <v>0</v>
      </c>
      <c r="P26" s="14">
        <f t="shared" si="11"/>
        <v>0</v>
      </c>
      <c r="Q26" s="14">
        <f t="shared" si="11"/>
        <v>0</v>
      </c>
      <c r="R26" s="14">
        <f t="shared" si="11"/>
        <v>500</v>
      </c>
    </row>
    <row r="27" spans="1:20" ht="13.5" hidden="1" outlineLevel="1" thickBot="1">
      <c r="A27" s="16"/>
      <c r="B27" s="17" t="s">
        <v>27</v>
      </c>
      <c r="C27" s="18"/>
      <c r="D27" s="97">
        <f>0+500</f>
        <v>500</v>
      </c>
      <c r="E27" s="19"/>
      <c r="F27" s="20"/>
      <c r="G27" s="19"/>
      <c r="H27" s="19"/>
      <c r="I27" s="20"/>
      <c r="J27" s="19"/>
      <c r="K27" s="20"/>
      <c r="L27" s="19"/>
      <c r="M27" s="20"/>
      <c r="N27" s="19"/>
      <c r="O27" s="21"/>
      <c r="P27" s="19"/>
      <c r="Q27" s="18"/>
      <c r="R27" s="22">
        <f>SUM(C27:Q27)</f>
        <v>500</v>
      </c>
      <c r="T27" s="1"/>
    </row>
    <row r="28" spans="1:20" s="11" customFormat="1" ht="13.5" collapsed="1" thickBot="1">
      <c r="A28" s="8" t="s">
        <v>42</v>
      </c>
      <c r="B28" s="9" t="s">
        <v>43</v>
      </c>
      <c r="C28" s="10">
        <f>SUM(C29+C31)</f>
        <v>0</v>
      </c>
      <c r="D28" s="10">
        <f t="shared" ref="D28:R28" si="12">SUM(D29+D31)</f>
        <v>0</v>
      </c>
      <c r="E28" s="10">
        <f t="shared" si="12"/>
        <v>0</v>
      </c>
      <c r="F28" s="10">
        <f t="shared" si="12"/>
        <v>4000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0</v>
      </c>
      <c r="K28" s="10">
        <f t="shared" si="12"/>
        <v>0</v>
      </c>
      <c r="L28" s="10">
        <f t="shared" si="12"/>
        <v>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10">
        <f t="shared" si="12"/>
        <v>1500</v>
      </c>
      <c r="Q28" s="10">
        <f t="shared" si="12"/>
        <v>2200</v>
      </c>
      <c r="R28" s="10">
        <f t="shared" si="12"/>
        <v>7700</v>
      </c>
    </row>
    <row r="29" spans="1:20" s="15" customFormat="1" ht="13.5" thickBot="1">
      <c r="A29" s="12" t="s">
        <v>44</v>
      </c>
      <c r="B29" s="13" t="s">
        <v>45</v>
      </c>
      <c r="C29" s="14">
        <f>SUM(C30)</f>
        <v>0</v>
      </c>
      <c r="D29" s="14">
        <f t="shared" ref="D29:R29" si="13">SUM(D30)</f>
        <v>0</v>
      </c>
      <c r="E29" s="14">
        <f t="shared" si="13"/>
        <v>0</v>
      </c>
      <c r="F29" s="14">
        <f t="shared" si="13"/>
        <v>0</v>
      </c>
      <c r="G29" s="14">
        <f t="shared" si="13"/>
        <v>0</v>
      </c>
      <c r="H29" s="14">
        <f t="shared" si="13"/>
        <v>0</v>
      </c>
      <c r="I29" s="14">
        <f t="shared" si="13"/>
        <v>0</v>
      </c>
      <c r="J29" s="14">
        <f t="shared" si="13"/>
        <v>0</v>
      </c>
      <c r="K29" s="14">
        <f t="shared" si="13"/>
        <v>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14">
        <f t="shared" si="13"/>
        <v>0</v>
      </c>
      <c r="P29" s="14">
        <f t="shared" si="13"/>
        <v>0</v>
      </c>
      <c r="Q29" s="14">
        <f t="shared" si="13"/>
        <v>2200</v>
      </c>
      <c r="R29" s="14">
        <f t="shared" si="13"/>
        <v>2200</v>
      </c>
    </row>
    <row r="30" spans="1:20" ht="13.5" hidden="1" outlineLevel="1" thickBot="1">
      <c r="A30" s="16"/>
      <c r="B30" s="17" t="s">
        <v>27</v>
      </c>
      <c r="C30" s="18"/>
      <c r="D30" s="19"/>
      <c r="E30" s="19"/>
      <c r="F30" s="20"/>
      <c r="G30" s="19"/>
      <c r="H30" s="19"/>
      <c r="I30" s="20"/>
      <c r="J30" s="19"/>
      <c r="K30" s="20"/>
      <c r="L30" s="19"/>
      <c r="M30" s="20"/>
      <c r="N30" s="19"/>
      <c r="O30" s="21"/>
      <c r="P30" s="19"/>
      <c r="Q30" s="18">
        <f>2000+200</f>
        <v>2200</v>
      </c>
      <c r="R30" s="22">
        <f>SUM(C30:Q30)</f>
        <v>2200</v>
      </c>
      <c r="T30" s="1"/>
    </row>
    <row r="31" spans="1:20" s="15" customFormat="1" ht="13.5" collapsed="1" thickBot="1">
      <c r="A31" s="12" t="s">
        <v>46</v>
      </c>
      <c r="B31" s="13" t="s">
        <v>47</v>
      </c>
      <c r="C31" s="14">
        <f t="shared" ref="C31:R31" si="14">SUM(C32)</f>
        <v>0</v>
      </c>
      <c r="D31" s="14">
        <f t="shared" si="14"/>
        <v>0</v>
      </c>
      <c r="E31" s="14">
        <f t="shared" si="14"/>
        <v>0</v>
      </c>
      <c r="F31" s="14">
        <f t="shared" si="14"/>
        <v>4000</v>
      </c>
      <c r="G31" s="14">
        <f t="shared" si="14"/>
        <v>0</v>
      </c>
      <c r="H31" s="14">
        <f t="shared" si="14"/>
        <v>0</v>
      </c>
      <c r="I31" s="14">
        <f t="shared" si="14"/>
        <v>0</v>
      </c>
      <c r="J31" s="14">
        <f t="shared" si="14"/>
        <v>0</v>
      </c>
      <c r="K31" s="14">
        <f t="shared" si="14"/>
        <v>0</v>
      </c>
      <c r="L31" s="14">
        <f t="shared" si="14"/>
        <v>0</v>
      </c>
      <c r="M31" s="14">
        <f t="shared" si="14"/>
        <v>0</v>
      </c>
      <c r="N31" s="14">
        <f t="shared" si="14"/>
        <v>0</v>
      </c>
      <c r="O31" s="14">
        <f t="shared" si="14"/>
        <v>0</v>
      </c>
      <c r="P31" s="14">
        <f t="shared" si="14"/>
        <v>1500</v>
      </c>
      <c r="Q31" s="14">
        <f t="shared" si="14"/>
        <v>0</v>
      </c>
      <c r="R31" s="14">
        <f t="shared" si="14"/>
        <v>5500</v>
      </c>
    </row>
    <row r="32" spans="1:20" ht="13.5" hidden="1" outlineLevel="1" thickBot="1">
      <c r="A32" s="16"/>
      <c r="B32" s="17" t="s">
        <v>28</v>
      </c>
      <c r="C32" s="18"/>
      <c r="D32" s="19"/>
      <c r="E32" s="19"/>
      <c r="F32" s="20">
        <v>4000</v>
      </c>
      <c r="G32" s="19"/>
      <c r="H32" s="19"/>
      <c r="I32" s="20"/>
      <c r="J32" s="19"/>
      <c r="K32" s="20"/>
      <c r="L32" s="19"/>
      <c r="M32" s="20"/>
      <c r="N32" s="19"/>
      <c r="O32" s="21"/>
      <c r="P32" s="19">
        <v>1500</v>
      </c>
      <c r="Q32" s="18"/>
      <c r="R32" s="22">
        <f>SUM(C32:Q32)</f>
        <v>5500</v>
      </c>
      <c r="T32" s="1"/>
    </row>
    <row r="33" spans="1:20" ht="13.5" collapsed="1" thickBot="1">
      <c r="A33" s="8" t="s">
        <v>48</v>
      </c>
      <c r="B33" s="9" t="s">
        <v>49</v>
      </c>
      <c r="C33" s="10">
        <f t="shared" ref="C33:R33" si="15">SUM(C34+C38+C40)</f>
        <v>8040.93</v>
      </c>
      <c r="D33" s="10">
        <f t="shared" si="15"/>
        <v>2020.4</v>
      </c>
      <c r="E33" s="10">
        <f t="shared" si="15"/>
        <v>2496.2399999999998</v>
      </c>
      <c r="F33" s="10">
        <f t="shared" si="15"/>
        <v>3914.47</v>
      </c>
      <c r="G33" s="10">
        <f t="shared" si="15"/>
        <v>1874.14</v>
      </c>
      <c r="H33" s="10">
        <f t="shared" si="15"/>
        <v>6172</v>
      </c>
      <c r="I33" s="10">
        <f t="shared" si="15"/>
        <v>5768.36</v>
      </c>
      <c r="J33" s="10">
        <f t="shared" si="15"/>
        <v>5197.2700000000004</v>
      </c>
      <c r="K33" s="10">
        <f t="shared" si="15"/>
        <v>3069.84</v>
      </c>
      <c r="L33" s="10">
        <f t="shared" si="15"/>
        <v>9695.86</v>
      </c>
      <c r="M33" s="10">
        <f t="shared" si="15"/>
        <v>2055.09</v>
      </c>
      <c r="N33" s="10">
        <f t="shared" si="15"/>
        <v>8907.7799999999988</v>
      </c>
      <c r="O33" s="10">
        <f t="shared" si="15"/>
        <v>29672</v>
      </c>
      <c r="P33" s="10">
        <f t="shared" si="15"/>
        <v>9626.18</v>
      </c>
      <c r="Q33" s="10">
        <f t="shared" si="15"/>
        <v>4154.05</v>
      </c>
      <c r="R33" s="10">
        <f t="shared" si="15"/>
        <v>102664.61</v>
      </c>
      <c r="T33" s="1"/>
    </row>
    <row r="34" spans="1:20">
      <c r="A34" s="57" t="s">
        <v>50</v>
      </c>
      <c r="B34" s="13" t="s">
        <v>51</v>
      </c>
      <c r="C34" s="58">
        <f t="shared" ref="C34:Q34" si="16">SUM(C35:C37)</f>
        <v>5740.93</v>
      </c>
      <c r="D34" s="59">
        <f t="shared" si="16"/>
        <v>0</v>
      </c>
      <c r="E34" s="59">
        <f t="shared" si="16"/>
        <v>0</v>
      </c>
      <c r="F34" s="58">
        <f t="shared" si="16"/>
        <v>0</v>
      </c>
      <c r="G34" s="59">
        <f t="shared" si="16"/>
        <v>0</v>
      </c>
      <c r="H34" s="59">
        <f t="shared" si="16"/>
        <v>0</v>
      </c>
      <c r="I34" s="60">
        <f t="shared" si="16"/>
        <v>3000</v>
      </c>
      <c r="J34" s="59">
        <f t="shared" si="16"/>
        <v>1000</v>
      </c>
      <c r="K34" s="60">
        <f t="shared" si="16"/>
        <v>569.84000000000015</v>
      </c>
      <c r="L34" s="59">
        <f t="shared" si="16"/>
        <v>7195.86</v>
      </c>
      <c r="M34" s="60">
        <f t="shared" si="16"/>
        <v>0</v>
      </c>
      <c r="N34" s="59">
        <f t="shared" si="16"/>
        <v>4907.78</v>
      </c>
      <c r="O34" s="61">
        <f t="shared" si="16"/>
        <v>20000</v>
      </c>
      <c r="P34" s="59">
        <f t="shared" si="16"/>
        <v>8000</v>
      </c>
      <c r="Q34" s="58">
        <f t="shared" si="16"/>
        <v>654.04999999999995</v>
      </c>
      <c r="R34" s="59">
        <f t="shared" ref="R34:R51" si="17">SUM(C34:Q34)</f>
        <v>51068.460000000006</v>
      </c>
      <c r="S34" s="62"/>
      <c r="T34" s="1"/>
    </row>
    <row r="35" spans="1:20" hidden="1" outlineLevel="1">
      <c r="A35" s="27"/>
      <c r="B35" s="28" t="s">
        <v>27</v>
      </c>
      <c r="C35" s="93">
        <f>5740.93-70-246-25</f>
        <v>5399.93</v>
      </c>
      <c r="D35" s="30"/>
      <c r="E35" s="30"/>
      <c r="F35" s="29"/>
      <c r="G35" s="30"/>
      <c r="H35" s="30"/>
      <c r="I35" s="31">
        <f>3000-99.99</f>
        <v>2900.01</v>
      </c>
      <c r="J35" s="30">
        <v>1000</v>
      </c>
      <c r="K35" s="100">
        <f>3369.84-2800</f>
        <v>569.84000000000015</v>
      </c>
      <c r="L35" s="30">
        <f>7195.86-1200.17</f>
        <v>5995.69</v>
      </c>
      <c r="M35" s="31"/>
      <c r="N35" s="92">
        <f>4833.96+73.82</f>
        <v>4907.78</v>
      </c>
      <c r="O35" s="32"/>
      <c r="P35" s="30">
        <v>500</v>
      </c>
      <c r="Q35" s="29">
        <v>654.04999999999995</v>
      </c>
      <c r="R35" s="34">
        <f t="shared" si="17"/>
        <v>21927.3</v>
      </c>
      <c r="T35" s="1"/>
    </row>
    <row r="36" spans="1:20" hidden="1" outlineLevel="1">
      <c r="A36" s="27"/>
      <c r="B36" s="35" t="s">
        <v>22</v>
      </c>
      <c r="C36" s="94">
        <f>70+246+25</f>
        <v>341</v>
      </c>
      <c r="D36" s="37"/>
      <c r="E36" s="37"/>
      <c r="F36" s="63"/>
      <c r="G36" s="37"/>
      <c r="H36" s="37"/>
      <c r="I36" s="38">
        <v>99.99</v>
      </c>
      <c r="J36" s="37"/>
      <c r="K36" s="101">
        <f>1000-1000</f>
        <v>0</v>
      </c>
      <c r="L36" s="37">
        <f>1200.17</f>
        <v>1200.17</v>
      </c>
      <c r="M36" s="38"/>
      <c r="N36" s="37"/>
      <c r="O36" s="39"/>
      <c r="P36" s="37"/>
      <c r="Q36" s="63"/>
      <c r="R36" s="40">
        <f t="shared" si="17"/>
        <v>1641.16</v>
      </c>
      <c r="T36" s="1"/>
    </row>
    <row r="37" spans="1:20" hidden="1" outlineLevel="1">
      <c r="A37" s="27"/>
      <c r="B37" s="64" t="s">
        <v>28</v>
      </c>
      <c r="C37" s="65"/>
      <c r="D37" s="66"/>
      <c r="E37" s="66"/>
      <c r="F37" s="65"/>
      <c r="G37" s="66"/>
      <c r="H37" s="66"/>
      <c r="I37" s="67"/>
      <c r="J37" s="66"/>
      <c r="K37" s="67"/>
      <c r="L37" s="66"/>
      <c r="M37" s="67"/>
      <c r="N37" s="66"/>
      <c r="O37" s="68">
        <v>20000</v>
      </c>
      <c r="P37" s="66">
        <v>7500</v>
      </c>
      <c r="Q37" s="65"/>
      <c r="R37" s="40">
        <f t="shared" si="17"/>
        <v>27500</v>
      </c>
      <c r="T37" s="1"/>
    </row>
    <row r="38" spans="1:20" s="15" customFormat="1" collapsed="1">
      <c r="A38" s="57" t="s">
        <v>52</v>
      </c>
      <c r="B38" s="69" t="s">
        <v>53</v>
      </c>
      <c r="C38" s="58">
        <f>SUM(C39)</f>
        <v>0</v>
      </c>
      <c r="D38" s="58">
        <f t="shared" ref="D38:Q38" si="18">SUM(D39)</f>
        <v>0</v>
      </c>
      <c r="E38" s="58">
        <f t="shared" si="18"/>
        <v>0</v>
      </c>
      <c r="F38" s="58">
        <f t="shared" si="18"/>
        <v>0</v>
      </c>
      <c r="G38" s="58">
        <f t="shared" si="18"/>
        <v>0</v>
      </c>
      <c r="H38" s="58">
        <f t="shared" si="18"/>
        <v>0</v>
      </c>
      <c r="I38" s="58">
        <f t="shared" si="18"/>
        <v>0</v>
      </c>
      <c r="J38" s="58">
        <f t="shared" si="18"/>
        <v>0</v>
      </c>
      <c r="K38" s="58">
        <f t="shared" si="18"/>
        <v>0</v>
      </c>
      <c r="L38" s="58">
        <f t="shared" si="18"/>
        <v>0</v>
      </c>
      <c r="M38" s="58">
        <f t="shared" si="18"/>
        <v>0</v>
      </c>
      <c r="N38" s="58">
        <f t="shared" si="18"/>
        <v>0</v>
      </c>
      <c r="O38" s="58">
        <f t="shared" si="18"/>
        <v>5000</v>
      </c>
      <c r="P38" s="58">
        <f t="shared" si="18"/>
        <v>0</v>
      </c>
      <c r="Q38" s="58">
        <f t="shared" si="18"/>
        <v>0</v>
      </c>
      <c r="R38" s="59">
        <f t="shared" si="17"/>
        <v>5000</v>
      </c>
    </row>
    <row r="39" spans="1:20" hidden="1" outlineLevel="1">
      <c r="A39" s="27"/>
      <c r="B39" s="69" t="s">
        <v>54</v>
      </c>
      <c r="C39" s="70"/>
      <c r="D39" s="71"/>
      <c r="E39" s="71"/>
      <c r="F39" s="70"/>
      <c r="G39" s="71"/>
      <c r="H39" s="71"/>
      <c r="I39" s="72"/>
      <c r="J39" s="71"/>
      <c r="K39" s="72"/>
      <c r="L39" s="71"/>
      <c r="M39" s="72"/>
      <c r="N39" s="71"/>
      <c r="O39" s="73">
        <v>5000</v>
      </c>
      <c r="P39" s="71"/>
      <c r="Q39" s="70"/>
      <c r="R39" s="40">
        <f t="shared" si="17"/>
        <v>5000</v>
      </c>
      <c r="T39" s="1"/>
    </row>
    <row r="40" spans="1:20" s="15" customFormat="1" ht="13.5" collapsed="1" thickBot="1">
      <c r="A40" s="57" t="s">
        <v>55</v>
      </c>
      <c r="B40" s="69" t="s">
        <v>32</v>
      </c>
      <c r="C40" s="58">
        <f>SUM(C41:C45)</f>
        <v>2300</v>
      </c>
      <c r="D40" s="58">
        <f t="shared" ref="D40:R40" si="19">SUM(D41:D45)</f>
        <v>2020.4</v>
      </c>
      <c r="E40" s="58">
        <f t="shared" si="19"/>
        <v>2496.2399999999998</v>
      </c>
      <c r="F40" s="58">
        <f t="shared" si="19"/>
        <v>3914.47</v>
      </c>
      <c r="G40" s="58">
        <f t="shared" si="19"/>
        <v>1874.14</v>
      </c>
      <c r="H40" s="58">
        <f t="shared" si="19"/>
        <v>6172</v>
      </c>
      <c r="I40" s="58">
        <f t="shared" si="19"/>
        <v>2768.3599999999997</v>
      </c>
      <c r="J40" s="58">
        <f t="shared" si="19"/>
        <v>4197.2700000000004</v>
      </c>
      <c r="K40" s="58">
        <f t="shared" si="19"/>
        <v>2500</v>
      </c>
      <c r="L40" s="58">
        <f t="shared" si="19"/>
        <v>2500</v>
      </c>
      <c r="M40" s="58">
        <f t="shared" si="19"/>
        <v>2055.09</v>
      </c>
      <c r="N40" s="58">
        <f t="shared" si="19"/>
        <v>4000</v>
      </c>
      <c r="O40" s="58">
        <f t="shared" si="19"/>
        <v>4672</v>
      </c>
      <c r="P40" s="58">
        <f t="shared" si="19"/>
        <v>1626.18</v>
      </c>
      <c r="Q40" s="58">
        <f t="shared" si="19"/>
        <v>3500</v>
      </c>
      <c r="R40" s="58">
        <f t="shared" si="19"/>
        <v>46596.149999999994</v>
      </c>
    </row>
    <row r="41" spans="1:20" hidden="1" outlineLevel="1">
      <c r="A41" s="27"/>
      <c r="B41" s="64" t="s">
        <v>56</v>
      </c>
      <c r="C41" s="65"/>
      <c r="D41" s="66"/>
      <c r="E41" s="66"/>
      <c r="F41" s="65"/>
      <c r="G41" s="66"/>
      <c r="H41" s="66"/>
      <c r="I41" s="67">
        <v>150</v>
      </c>
      <c r="J41" s="66"/>
      <c r="K41" s="67"/>
      <c r="L41" s="66"/>
      <c r="M41" s="67"/>
      <c r="N41" s="66"/>
      <c r="O41" s="68"/>
      <c r="P41" s="66"/>
      <c r="Q41" s="65"/>
      <c r="R41" s="40">
        <f t="shared" si="17"/>
        <v>150</v>
      </c>
      <c r="T41" s="1"/>
    </row>
    <row r="42" spans="1:20" hidden="1" outlineLevel="1">
      <c r="A42" s="27"/>
      <c r="B42" s="35" t="s">
        <v>57</v>
      </c>
      <c r="C42" s="63"/>
      <c r="D42" s="90">
        <f>850-500</f>
        <v>350</v>
      </c>
      <c r="E42" s="37"/>
      <c r="F42" s="63"/>
      <c r="G42" s="37"/>
      <c r="H42" s="37">
        <v>1000</v>
      </c>
      <c r="I42" s="38">
        <v>870</v>
      </c>
      <c r="J42" s="37">
        <v>1000</v>
      </c>
      <c r="K42" s="38">
        <v>710</v>
      </c>
      <c r="L42" s="37">
        <v>840</v>
      </c>
      <c r="M42" s="38"/>
      <c r="N42" s="37">
        <f>0+835</f>
        <v>835</v>
      </c>
      <c r="O42" s="39"/>
      <c r="P42" s="37"/>
      <c r="Q42" s="63">
        <f>600+111</f>
        <v>711</v>
      </c>
      <c r="R42" s="40">
        <f t="shared" si="17"/>
        <v>6316</v>
      </c>
      <c r="T42" s="1"/>
    </row>
    <row r="43" spans="1:20" hidden="1" outlineLevel="1">
      <c r="A43" s="27"/>
      <c r="B43" s="35" t="s">
        <v>58</v>
      </c>
      <c r="C43" s="63">
        <v>2300</v>
      </c>
      <c r="D43" s="37">
        <v>1567.4</v>
      </c>
      <c r="E43" s="37">
        <v>2496.2399999999998</v>
      </c>
      <c r="F43" s="63">
        <v>2914.47</v>
      </c>
      <c r="G43" s="37">
        <v>1874.14</v>
      </c>
      <c r="H43" s="37">
        <f>3972-74+74</f>
        <v>3972</v>
      </c>
      <c r="I43" s="38">
        <f>1328.36+500-170</f>
        <v>1658.36</v>
      </c>
      <c r="J43" s="37">
        <v>2574.27</v>
      </c>
      <c r="K43" s="38">
        <v>1705</v>
      </c>
      <c r="L43" s="37">
        <f>950+60-350</f>
        <v>660</v>
      </c>
      <c r="M43" s="38">
        <v>2055.09</v>
      </c>
      <c r="N43" s="37">
        <v>2877</v>
      </c>
      <c r="O43" s="39">
        <v>2607</v>
      </c>
      <c r="P43" s="37">
        <f>1626.18-826</f>
        <v>800.18000000000006</v>
      </c>
      <c r="Q43" s="63">
        <f>2830-111</f>
        <v>2719</v>
      </c>
      <c r="R43" s="40">
        <f t="shared" si="17"/>
        <v>32780.149999999994</v>
      </c>
      <c r="T43" s="1"/>
    </row>
    <row r="44" spans="1:20" hidden="1" outlineLevel="1">
      <c r="A44" s="27"/>
      <c r="B44" s="64" t="s">
        <v>22</v>
      </c>
      <c r="C44" s="65"/>
      <c r="D44" s="66"/>
      <c r="E44" s="66"/>
      <c r="F44" s="65">
        <v>1000</v>
      </c>
      <c r="G44" s="66"/>
      <c r="H44" s="66">
        <f>1000+74-74</f>
        <v>1000</v>
      </c>
      <c r="I44" s="67">
        <f>850-850</f>
        <v>0</v>
      </c>
      <c r="J44" s="91">
        <f>0+500</f>
        <v>500</v>
      </c>
      <c r="K44" s="67"/>
      <c r="L44" s="66">
        <f>1400-900+350</f>
        <v>850</v>
      </c>
      <c r="M44" s="67"/>
      <c r="N44" s="91">
        <f>2000-835-1000</f>
        <v>165</v>
      </c>
      <c r="O44" s="68">
        <v>1850</v>
      </c>
      <c r="P44" s="66">
        <v>826</v>
      </c>
      <c r="Q44" s="65"/>
      <c r="R44" s="40">
        <f t="shared" si="17"/>
        <v>6191</v>
      </c>
      <c r="T44" s="1"/>
    </row>
    <row r="45" spans="1:20" ht="13.5" hidden="1" outlineLevel="1" thickBot="1">
      <c r="A45" s="27"/>
      <c r="B45" s="41" t="s">
        <v>59</v>
      </c>
      <c r="C45" s="42"/>
      <c r="D45" s="43">
        <v>103</v>
      </c>
      <c r="E45" s="43"/>
      <c r="F45" s="42"/>
      <c r="G45" s="43"/>
      <c r="H45" s="43">
        <v>200</v>
      </c>
      <c r="I45" s="44">
        <v>90</v>
      </c>
      <c r="J45" s="43">
        <v>123</v>
      </c>
      <c r="K45" s="44">
        <v>85</v>
      </c>
      <c r="L45" s="43">
        <v>150</v>
      </c>
      <c r="M45" s="44"/>
      <c r="N45" s="43">
        <v>123</v>
      </c>
      <c r="O45" s="45">
        <v>215</v>
      </c>
      <c r="P45" s="43"/>
      <c r="Q45" s="42">
        <v>70</v>
      </c>
      <c r="R45" s="46">
        <f t="shared" si="17"/>
        <v>1159</v>
      </c>
      <c r="T45" s="1"/>
    </row>
    <row r="46" spans="1:20" ht="13.5" collapsed="1" thickBot="1">
      <c r="A46" s="8" t="s">
        <v>60</v>
      </c>
      <c r="B46" s="9" t="s">
        <v>61</v>
      </c>
      <c r="C46" s="10">
        <f t="shared" ref="C46:Q46" si="20">SUM(C47+C50)</f>
        <v>0</v>
      </c>
      <c r="D46" s="23">
        <f t="shared" si="20"/>
        <v>0</v>
      </c>
      <c r="E46" s="23">
        <f t="shared" si="20"/>
        <v>12000</v>
      </c>
      <c r="F46" s="10">
        <f t="shared" si="20"/>
        <v>5000</v>
      </c>
      <c r="G46" s="23">
        <f t="shared" si="20"/>
        <v>9000</v>
      </c>
      <c r="H46" s="23">
        <f t="shared" si="20"/>
        <v>5000</v>
      </c>
      <c r="I46" s="52">
        <f t="shared" si="20"/>
        <v>14000</v>
      </c>
      <c r="J46" s="23">
        <f t="shared" si="20"/>
        <v>0</v>
      </c>
      <c r="K46" s="52">
        <f t="shared" si="20"/>
        <v>0</v>
      </c>
      <c r="L46" s="23">
        <f t="shared" si="20"/>
        <v>0</v>
      </c>
      <c r="M46" s="52">
        <f t="shared" si="20"/>
        <v>4500</v>
      </c>
      <c r="N46" s="23">
        <f t="shared" si="20"/>
        <v>1000</v>
      </c>
      <c r="O46" s="53">
        <f t="shared" si="20"/>
        <v>0</v>
      </c>
      <c r="P46" s="23">
        <f t="shared" si="20"/>
        <v>0</v>
      </c>
      <c r="Q46" s="10">
        <f t="shared" si="20"/>
        <v>6000</v>
      </c>
      <c r="R46" s="23">
        <f t="shared" si="17"/>
        <v>56500</v>
      </c>
      <c r="T46" s="1"/>
    </row>
    <row r="47" spans="1:20">
      <c r="A47" s="57" t="s">
        <v>62</v>
      </c>
      <c r="B47" s="13" t="s">
        <v>63</v>
      </c>
      <c r="C47" s="58">
        <f t="shared" ref="C47:Q47" si="21">SUM(C48:C49)</f>
        <v>0</v>
      </c>
      <c r="D47" s="59">
        <f t="shared" si="21"/>
        <v>0</v>
      </c>
      <c r="E47" s="59">
        <f t="shared" si="21"/>
        <v>12000</v>
      </c>
      <c r="F47" s="59">
        <f t="shared" si="21"/>
        <v>5000</v>
      </c>
      <c r="G47" s="59">
        <f t="shared" si="21"/>
        <v>9000</v>
      </c>
      <c r="H47" s="59">
        <f t="shared" si="21"/>
        <v>5000</v>
      </c>
      <c r="I47" s="59">
        <f t="shared" si="21"/>
        <v>14000</v>
      </c>
      <c r="J47" s="59">
        <f t="shared" si="21"/>
        <v>0</v>
      </c>
      <c r="K47" s="59">
        <f t="shared" si="21"/>
        <v>0</v>
      </c>
      <c r="L47" s="59">
        <f t="shared" si="21"/>
        <v>0</v>
      </c>
      <c r="M47" s="59">
        <f t="shared" si="21"/>
        <v>4500</v>
      </c>
      <c r="N47" s="59">
        <f t="shared" si="21"/>
        <v>1000</v>
      </c>
      <c r="O47" s="59">
        <f t="shared" si="21"/>
        <v>0</v>
      </c>
      <c r="P47" s="59">
        <f t="shared" si="21"/>
        <v>0</v>
      </c>
      <c r="Q47" s="59">
        <f t="shared" si="21"/>
        <v>6000</v>
      </c>
      <c r="R47" s="59">
        <f t="shared" si="17"/>
        <v>56500</v>
      </c>
      <c r="T47" s="1"/>
    </row>
    <row r="48" spans="1:20" hidden="1" outlineLevel="1">
      <c r="A48" s="27"/>
      <c r="B48" s="28" t="s">
        <v>64</v>
      </c>
      <c r="C48" s="29"/>
      <c r="D48" s="30"/>
      <c r="E48" s="30">
        <v>2000</v>
      </c>
      <c r="F48" s="29"/>
      <c r="G48" s="30"/>
      <c r="H48" s="30"/>
      <c r="I48" s="31"/>
      <c r="J48" s="30"/>
      <c r="K48" s="31"/>
      <c r="L48" s="30"/>
      <c r="M48" s="31"/>
      <c r="N48" s="30"/>
      <c r="O48" s="32"/>
      <c r="P48" s="30"/>
      <c r="Q48" s="29"/>
      <c r="R48" s="34">
        <f t="shared" si="17"/>
        <v>2000</v>
      </c>
      <c r="T48" s="1"/>
    </row>
    <row r="49" spans="1:22" hidden="1" outlineLevel="1">
      <c r="A49" s="27"/>
      <c r="B49" s="64" t="s">
        <v>28</v>
      </c>
      <c r="C49" s="74"/>
      <c r="D49" s="75"/>
      <c r="E49" s="75">
        <f>10000</f>
        <v>10000</v>
      </c>
      <c r="F49" s="74">
        <v>5000</v>
      </c>
      <c r="G49" s="75">
        <v>9000</v>
      </c>
      <c r="H49" s="75">
        <v>5000</v>
      </c>
      <c r="I49" s="76">
        <v>14000</v>
      </c>
      <c r="J49" s="98">
        <f>12000-12000</f>
        <v>0</v>
      </c>
      <c r="K49" s="76"/>
      <c r="L49" s="75"/>
      <c r="M49" s="76">
        <v>4500</v>
      </c>
      <c r="N49" s="98">
        <f>0+1000</f>
        <v>1000</v>
      </c>
      <c r="O49" s="77"/>
      <c r="P49" s="75"/>
      <c r="Q49" s="74">
        <v>6000</v>
      </c>
      <c r="R49" s="40">
        <f t="shared" si="17"/>
        <v>54500</v>
      </c>
      <c r="T49" s="1"/>
    </row>
    <row r="50" spans="1:22" ht="13.5" collapsed="1" thickBot="1">
      <c r="A50" s="57" t="s">
        <v>65</v>
      </c>
      <c r="B50" s="69" t="s">
        <v>66</v>
      </c>
      <c r="C50" s="58">
        <f t="shared" ref="C50:Q50" si="22">SUM(C51:C51)</f>
        <v>0</v>
      </c>
      <c r="D50" s="58">
        <f t="shared" si="22"/>
        <v>0</v>
      </c>
      <c r="E50" s="58">
        <f t="shared" si="22"/>
        <v>0</v>
      </c>
      <c r="F50" s="58">
        <f t="shared" si="22"/>
        <v>0</v>
      </c>
      <c r="G50" s="58">
        <f t="shared" si="22"/>
        <v>0</v>
      </c>
      <c r="H50" s="58">
        <f t="shared" si="22"/>
        <v>0</v>
      </c>
      <c r="I50" s="58">
        <f t="shared" si="22"/>
        <v>0</v>
      </c>
      <c r="J50" s="58">
        <f t="shared" si="22"/>
        <v>0</v>
      </c>
      <c r="K50" s="58">
        <f t="shared" si="22"/>
        <v>0</v>
      </c>
      <c r="L50" s="58">
        <f t="shared" si="22"/>
        <v>0</v>
      </c>
      <c r="M50" s="58">
        <f t="shared" si="22"/>
        <v>0</v>
      </c>
      <c r="N50" s="58">
        <f t="shared" si="22"/>
        <v>0</v>
      </c>
      <c r="O50" s="58">
        <f t="shared" si="22"/>
        <v>0</v>
      </c>
      <c r="P50" s="58">
        <f t="shared" si="22"/>
        <v>0</v>
      </c>
      <c r="Q50" s="58">
        <f t="shared" si="22"/>
        <v>0</v>
      </c>
      <c r="R50" s="59">
        <f t="shared" si="17"/>
        <v>0</v>
      </c>
      <c r="T50" s="1"/>
    </row>
    <row r="51" spans="1:22" ht="13.5" hidden="1" outlineLevel="1" thickBot="1">
      <c r="A51" s="27"/>
      <c r="B51" s="17" t="s">
        <v>58</v>
      </c>
      <c r="C51" s="48"/>
      <c r="D51" s="49"/>
      <c r="E51" s="49"/>
      <c r="F51" s="48"/>
      <c r="G51" s="49"/>
      <c r="H51" s="49"/>
      <c r="I51" s="50"/>
      <c r="J51" s="49"/>
      <c r="K51" s="99">
        <f>200-200</f>
        <v>0</v>
      </c>
      <c r="L51" s="49"/>
      <c r="M51" s="50"/>
      <c r="N51" s="49"/>
      <c r="O51" s="51"/>
      <c r="P51" s="49"/>
      <c r="Q51" s="48"/>
      <c r="R51" s="78">
        <f t="shared" si="17"/>
        <v>0</v>
      </c>
      <c r="T51" s="1"/>
    </row>
    <row r="52" spans="1:22" ht="13.5" collapsed="1" thickBot="1">
      <c r="A52" s="79" t="s">
        <v>67</v>
      </c>
      <c r="B52" s="80" t="s">
        <v>68</v>
      </c>
      <c r="C52" s="81">
        <f t="shared" ref="C52:R52" si="23">SUM(C5+C10+C15+C19+C23+C28+C33+C46)</f>
        <v>13640.93</v>
      </c>
      <c r="D52" s="81">
        <f t="shared" si="23"/>
        <v>22520.400000000001</v>
      </c>
      <c r="E52" s="81">
        <f t="shared" si="23"/>
        <v>19496.239999999998</v>
      </c>
      <c r="F52" s="81">
        <f t="shared" si="23"/>
        <v>19914.47</v>
      </c>
      <c r="G52" s="81">
        <f t="shared" si="23"/>
        <v>10874.14</v>
      </c>
      <c r="H52" s="81">
        <f t="shared" si="23"/>
        <v>32172</v>
      </c>
      <c r="I52" s="81">
        <f t="shared" si="23"/>
        <v>20268.36</v>
      </c>
      <c r="J52" s="81">
        <f t="shared" si="23"/>
        <v>16697.27</v>
      </c>
      <c r="K52" s="81">
        <f t="shared" si="23"/>
        <v>10069.84</v>
      </c>
      <c r="L52" s="81">
        <f t="shared" si="23"/>
        <v>11195.86</v>
      </c>
      <c r="M52" s="81">
        <f t="shared" si="23"/>
        <v>9555.09</v>
      </c>
      <c r="N52" s="81">
        <f t="shared" si="23"/>
        <v>13833.96</v>
      </c>
      <c r="O52" s="81">
        <f t="shared" si="23"/>
        <v>32172</v>
      </c>
      <c r="P52" s="81">
        <f t="shared" si="23"/>
        <v>13126.18</v>
      </c>
      <c r="Q52" s="81">
        <f t="shared" si="23"/>
        <v>12354.05</v>
      </c>
      <c r="R52" s="81">
        <f t="shared" si="23"/>
        <v>257890.78999999998</v>
      </c>
      <c r="S52" s="82"/>
      <c r="T52" s="83"/>
      <c r="U52" s="84"/>
      <c r="V52" s="83"/>
    </row>
    <row r="53" spans="1:22" ht="13.5" thickBot="1">
      <c r="A53" s="116" t="s">
        <v>69</v>
      </c>
      <c r="B53" s="80" t="s">
        <v>70</v>
      </c>
      <c r="C53" s="81">
        <f t="shared" ref="C53:Q53" si="24">SUM(C52-C54)</f>
        <v>8640.93</v>
      </c>
      <c r="D53" s="85">
        <f t="shared" si="24"/>
        <v>2520.4000000000015</v>
      </c>
      <c r="E53" s="81">
        <f t="shared" si="24"/>
        <v>9496.239999999998</v>
      </c>
      <c r="F53" s="81">
        <f t="shared" si="24"/>
        <v>3914.4700000000012</v>
      </c>
      <c r="G53" s="81">
        <f t="shared" si="24"/>
        <v>1874.1399999999994</v>
      </c>
      <c r="H53" s="81">
        <f t="shared" si="24"/>
        <v>7172</v>
      </c>
      <c r="I53" s="81">
        <f t="shared" si="24"/>
        <v>6268.3600000000006</v>
      </c>
      <c r="J53" s="81">
        <f t="shared" si="24"/>
        <v>5697.27</v>
      </c>
      <c r="K53" s="81">
        <f t="shared" si="24"/>
        <v>10069.84</v>
      </c>
      <c r="L53" s="81">
        <f t="shared" si="24"/>
        <v>11195.86</v>
      </c>
      <c r="M53" s="81">
        <f t="shared" si="24"/>
        <v>5055.09</v>
      </c>
      <c r="N53" s="81">
        <f t="shared" si="24"/>
        <v>12833.96</v>
      </c>
      <c r="O53" s="81">
        <f t="shared" si="24"/>
        <v>7172</v>
      </c>
      <c r="P53" s="81">
        <f t="shared" si="24"/>
        <v>4126.18</v>
      </c>
      <c r="Q53" s="81">
        <f t="shared" si="24"/>
        <v>6354.0499999999993</v>
      </c>
      <c r="R53" s="81">
        <f>SUM(C53:Q53)</f>
        <v>102390.79</v>
      </c>
      <c r="T53" s="83"/>
      <c r="V53" s="83"/>
    </row>
    <row r="54" spans="1:22" ht="13.5" thickBot="1">
      <c r="A54" s="117"/>
      <c r="B54" s="80" t="s">
        <v>71</v>
      </c>
      <c r="C54" s="81">
        <f>SUM(C9+C14+C32+C37+C39+C49)</f>
        <v>5000</v>
      </c>
      <c r="D54" s="81">
        <f t="shared" ref="D54:R54" si="25">SUM(D9+D14+D32+D37+D39+D49)</f>
        <v>20000</v>
      </c>
      <c r="E54" s="81">
        <f t="shared" si="25"/>
        <v>10000</v>
      </c>
      <c r="F54" s="81">
        <f t="shared" si="25"/>
        <v>16000</v>
      </c>
      <c r="G54" s="81">
        <f t="shared" si="25"/>
        <v>9000</v>
      </c>
      <c r="H54" s="81">
        <f t="shared" si="25"/>
        <v>25000</v>
      </c>
      <c r="I54" s="81">
        <f t="shared" si="25"/>
        <v>14000</v>
      </c>
      <c r="J54" s="81">
        <f t="shared" si="25"/>
        <v>11000</v>
      </c>
      <c r="K54" s="81">
        <f t="shared" si="25"/>
        <v>0</v>
      </c>
      <c r="L54" s="81">
        <f t="shared" si="25"/>
        <v>0</v>
      </c>
      <c r="M54" s="81">
        <f t="shared" si="25"/>
        <v>4500</v>
      </c>
      <c r="N54" s="81">
        <f t="shared" si="25"/>
        <v>1000</v>
      </c>
      <c r="O54" s="81">
        <f t="shared" si="25"/>
        <v>25000</v>
      </c>
      <c r="P54" s="81">
        <f t="shared" si="25"/>
        <v>9000</v>
      </c>
      <c r="Q54" s="81">
        <f t="shared" si="25"/>
        <v>6000</v>
      </c>
      <c r="R54" s="81">
        <f t="shared" si="25"/>
        <v>155500</v>
      </c>
      <c r="V54" s="83"/>
    </row>
    <row r="55" spans="1:22">
      <c r="B55" s="87"/>
      <c r="R55" s="1"/>
      <c r="T55" s="1"/>
    </row>
    <row r="56" spans="1:22">
      <c r="N56" s="2"/>
      <c r="O56" s="2"/>
    </row>
    <row r="57" spans="1:22" ht="15.75">
      <c r="I57" s="88"/>
      <c r="L57" s="88"/>
      <c r="N57" s="89"/>
      <c r="O57" s="2"/>
      <c r="Q57" s="88"/>
      <c r="T57" s="1"/>
    </row>
    <row r="58" spans="1:22">
      <c r="N58" s="2"/>
      <c r="O58" s="2"/>
    </row>
    <row r="59" spans="1:22">
      <c r="N59" s="2"/>
      <c r="O59" s="2"/>
      <c r="T59" s="83"/>
      <c r="U59" s="84"/>
    </row>
    <row r="60" spans="1:22">
      <c r="N60" s="2"/>
      <c r="O60" s="2"/>
      <c r="T60" s="84"/>
      <c r="U60" s="84"/>
    </row>
    <row r="61" spans="1:22">
      <c r="T61" s="83"/>
      <c r="U61" s="84"/>
    </row>
    <row r="62" spans="1:22">
      <c r="T62" s="83"/>
      <c r="U62" s="84"/>
    </row>
  </sheetData>
  <mergeCells count="19">
    <mergeCell ref="P3:P4"/>
    <mergeCell ref="Q3:Q4"/>
    <mergeCell ref="R3:R4"/>
    <mergeCell ref="A53:A54"/>
    <mergeCell ref="J3:J4"/>
    <mergeCell ref="K3:K4"/>
    <mergeCell ref="L3:L4"/>
    <mergeCell ref="M3:M4"/>
    <mergeCell ref="N3:N4"/>
    <mergeCell ref="O3:O4"/>
    <mergeCell ref="B1:I1"/>
    <mergeCell ref="A3:B4"/>
    <mergeCell ref="C3:C4"/>
    <mergeCell ref="D3:D4"/>
    <mergeCell ref="E3:E4"/>
    <mergeCell ref="F3:F4"/>
    <mergeCell ref="G3:G4"/>
    <mergeCell ref="H3:H4"/>
    <mergeCell ref="I3:I4"/>
  </mergeCells>
  <pageMargins left="0.39370078740157483" right="0" top="0.19685039370078741" bottom="0" header="0.51181102362204722" footer="0.51181102362204722"/>
  <pageSetup paperSize="9" scale="78" pageOrder="overThenDown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06.09</vt:lpstr>
      <vt:lpstr>28.09</vt:lpstr>
      <vt:lpstr>23.10.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Szyszka</dc:creator>
  <cp:lastModifiedBy>Magdalena Tomków</cp:lastModifiedBy>
  <cp:lastPrinted>2017-10-14T11:56:43Z</cp:lastPrinted>
  <dcterms:created xsi:type="dcterms:W3CDTF">2017-08-24T11:00:28Z</dcterms:created>
  <dcterms:modified xsi:type="dcterms:W3CDTF">2017-10-17T15:00:18Z</dcterms:modified>
</cp:coreProperties>
</file>